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5330" windowHeight="4080"/>
  </bookViews>
  <sheets>
    <sheet name="3-Way" sheetId="1" r:id="rId1"/>
    <sheet name="4-Way" sheetId="12" r:id="rId2"/>
    <sheet name="5-Way" sheetId="10" r:id="rId3"/>
  </sheets>
  <definedNames>
    <definedName name="_xlnm.Print_Area" localSheetId="0">'3-Way'!$A$1:$S$40</definedName>
    <definedName name="_xlnm.Print_Area" localSheetId="1">'4-Way'!$A$1:$I$65</definedName>
    <definedName name="_xlnm.Print_Area" localSheetId="2">'5-Way'!$A$1:$I$86</definedName>
  </definedNames>
  <calcPr calcId="145621"/>
</workbook>
</file>

<file path=xl/calcChain.xml><?xml version="1.0" encoding="utf-8"?>
<calcChain xmlns="http://schemas.openxmlformats.org/spreadsheetml/2006/main">
  <c r="E6" i="12" l="1"/>
  <c r="E7" i="12"/>
  <c r="E8" i="12"/>
  <c r="E14" i="12" s="1"/>
  <c r="E9" i="12"/>
  <c r="E10" i="12"/>
  <c r="E11" i="12"/>
  <c r="E13" i="12" l="1"/>
  <c r="E12" i="12"/>
  <c r="E15" i="12"/>
  <c r="R6" i="1" l="1"/>
  <c r="R7" i="1"/>
  <c r="R8" i="1"/>
  <c r="H6" i="1"/>
  <c r="H8" i="1"/>
  <c r="H7" i="1"/>
  <c r="L11" i="1"/>
  <c r="L12" i="1"/>
  <c r="L10" i="1"/>
  <c r="L9" i="1"/>
  <c r="L8" i="1"/>
  <c r="L7" i="1"/>
  <c r="L6" i="1"/>
  <c r="E7" i="10"/>
  <c r="E8" i="10"/>
  <c r="E10" i="10"/>
  <c r="E6" i="10"/>
  <c r="E11" i="10"/>
  <c r="E9" i="10"/>
  <c r="E14" i="10"/>
  <c r="E13" i="10"/>
  <c r="E23" i="10" s="1"/>
  <c r="E15" i="10"/>
  <c r="E12" i="10"/>
  <c r="E22" i="10" l="1"/>
  <c r="E25" i="10"/>
  <c r="E16" i="10"/>
  <c r="E24" i="10"/>
  <c r="E21" i="10"/>
  <c r="E19" i="10"/>
  <c r="E18" i="10"/>
  <c r="E17" i="10"/>
  <c r="E20" i="10"/>
  <c r="E27" i="10" s="1"/>
  <c r="O28" i="1"/>
  <c r="N12" i="1" s="1"/>
  <c r="E28" i="1"/>
  <c r="P30" i="1" s="1"/>
  <c r="N10" i="1" s="1"/>
  <c r="E30" i="10" l="1"/>
  <c r="E29" i="10"/>
  <c r="E28" i="10"/>
  <c r="E26" i="10"/>
  <c r="H20" i="12"/>
  <c r="D30" i="1"/>
  <c r="N30" i="1"/>
  <c r="N11" i="1" s="1"/>
  <c r="O25" i="1"/>
  <c r="N9" i="1" s="1"/>
  <c r="E25" i="1"/>
  <c r="D12" i="1"/>
  <c r="F30" i="1"/>
  <c r="D10" i="1" s="1"/>
  <c r="H36" i="10" l="1"/>
  <c r="H35" i="10" s="1"/>
  <c r="H19" i="12"/>
  <c r="H17" i="12"/>
  <c r="H18" i="12"/>
  <c r="H16" i="12"/>
  <c r="D11" i="1"/>
  <c r="O34" i="1"/>
  <c r="N8" i="1" s="1"/>
  <c r="E34" i="1"/>
  <c r="D8" i="1" s="1"/>
  <c r="G24" i="1"/>
  <c r="D7" i="1" s="1"/>
  <c r="C24" i="1"/>
  <c r="D6" i="1" s="1"/>
  <c r="M24" i="1"/>
  <c r="N6" i="1" s="1"/>
  <c r="D9" i="1"/>
  <c r="Q24" i="1"/>
  <c r="N7" i="1" s="1"/>
  <c r="H31" i="10" l="1"/>
  <c r="H22" i="10" s="1"/>
  <c r="H34" i="10"/>
  <c r="H33" i="10"/>
  <c r="H29" i="10" s="1"/>
  <c r="H32" i="10"/>
  <c r="H28" i="10" s="1"/>
  <c r="H21" i="10"/>
  <c r="H12" i="10" s="1"/>
  <c r="H30" i="10"/>
  <c r="H27" i="10"/>
  <c r="H26" i="10"/>
  <c r="H13" i="12"/>
  <c r="H10" i="12"/>
  <c r="H12" i="12"/>
  <c r="H14" i="12"/>
  <c r="H11" i="12"/>
  <c r="H15" i="12"/>
  <c r="H24" i="10" l="1"/>
  <c r="H11" i="10" s="1"/>
  <c r="H23" i="10"/>
  <c r="H13" i="10"/>
  <c r="H25" i="10"/>
  <c r="H18" i="10" s="1"/>
  <c r="H16" i="10"/>
  <c r="H19" i="10"/>
  <c r="H20" i="10"/>
  <c r="H6" i="12"/>
  <c r="H7" i="12"/>
  <c r="H8" i="12"/>
  <c r="H9" i="12"/>
  <c r="H17" i="10" l="1"/>
  <c r="H10" i="10" s="1"/>
  <c r="H14" i="10"/>
  <c r="H15" i="10"/>
  <c r="H7" i="10" s="1"/>
  <c r="H8" i="10"/>
  <c r="H6" i="10"/>
  <c r="H21" i="12"/>
  <c r="D49" i="12" s="1"/>
  <c r="H9" i="10" l="1"/>
  <c r="H37" i="10" s="1"/>
  <c r="I8" i="12"/>
  <c r="I20" i="12"/>
  <c r="I18" i="12"/>
  <c r="I17" i="12"/>
  <c r="I19" i="12"/>
  <c r="I16" i="12"/>
  <c r="I13" i="12"/>
  <c r="I12" i="12"/>
  <c r="I15" i="12"/>
  <c r="I10" i="12"/>
  <c r="I14" i="12"/>
  <c r="I11" i="12"/>
  <c r="I6" i="12"/>
  <c r="I7" i="12"/>
  <c r="I9" i="12"/>
  <c r="D68" i="10" l="1"/>
  <c r="I31" i="10"/>
  <c r="I20" i="10"/>
  <c r="I27" i="10"/>
  <c r="I22" i="10"/>
  <c r="I16" i="10"/>
  <c r="I13" i="10"/>
  <c r="I30" i="10"/>
  <c r="I8" i="10"/>
  <c r="I34" i="10"/>
  <c r="I7" i="10"/>
  <c r="I21" i="10"/>
  <c r="I23" i="10"/>
  <c r="I11" i="10"/>
  <c r="I12" i="10"/>
  <c r="I24" i="10"/>
  <c r="I10" i="10"/>
  <c r="I17" i="10"/>
  <c r="I28" i="10"/>
  <c r="I18" i="10"/>
  <c r="I26" i="10"/>
  <c r="I35" i="10"/>
  <c r="I6" i="10"/>
  <c r="I14" i="10"/>
  <c r="I19" i="10"/>
  <c r="I33" i="10"/>
  <c r="I29" i="10"/>
  <c r="I36" i="10"/>
  <c r="I15" i="10"/>
  <c r="I25" i="10"/>
  <c r="I32" i="10"/>
  <c r="I9" i="10"/>
  <c r="I21" i="12"/>
  <c r="I37" i="10" l="1"/>
</calcChain>
</file>

<file path=xl/sharedStrings.xml><?xml version="1.0" encoding="utf-8"?>
<sst xmlns="http://schemas.openxmlformats.org/spreadsheetml/2006/main" count="246" uniqueCount="138">
  <si>
    <t>Cume Projections</t>
  </si>
  <si>
    <t>A =</t>
  </si>
  <si>
    <t>B =</t>
  </si>
  <si>
    <t>C =</t>
  </si>
  <si>
    <t>AB =</t>
  </si>
  <si>
    <t>BC =</t>
  </si>
  <si>
    <t>ABC =</t>
  </si>
  <si>
    <t>Derivations</t>
  </si>
  <si>
    <t>Both A&amp;B</t>
  </si>
  <si>
    <t>Both B&amp;C</t>
  </si>
  <si>
    <t>Both C&amp;A</t>
  </si>
  <si>
    <t>CA =</t>
  </si>
  <si>
    <t>Viewed A Only</t>
  </si>
  <si>
    <t>Viewed B Only</t>
  </si>
  <si>
    <t>Viewed C Only</t>
  </si>
  <si>
    <t>Viewed A &amp; B Only</t>
  </si>
  <si>
    <t>Viewed B &amp; C Only</t>
  </si>
  <si>
    <t>Viewed C &amp; A Only</t>
  </si>
  <si>
    <t>Viewed All Three</t>
  </si>
  <si>
    <t>Reach Proj [000]</t>
  </si>
  <si>
    <t/>
  </si>
  <si>
    <t>AB</t>
  </si>
  <si>
    <t>BC</t>
  </si>
  <si>
    <t>CA</t>
  </si>
  <si>
    <t>AD</t>
  </si>
  <si>
    <t>BD</t>
  </si>
  <si>
    <t>CD</t>
  </si>
  <si>
    <t>ABC</t>
  </si>
  <si>
    <t>ABD</t>
  </si>
  <si>
    <t>BCD</t>
  </si>
  <si>
    <t>ACD</t>
  </si>
  <si>
    <t>ABCD</t>
  </si>
  <si>
    <t>Both A&amp;C</t>
  </si>
  <si>
    <t>A Only</t>
  </si>
  <si>
    <t>B Only</t>
  </si>
  <si>
    <t>C Only</t>
  </si>
  <si>
    <t>A and B and C</t>
  </si>
  <si>
    <t>A and B Only</t>
  </si>
  <si>
    <t>B and C Only</t>
  </si>
  <si>
    <t>A and C Only</t>
  </si>
  <si>
    <t>Both A&amp;D</t>
  </si>
  <si>
    <t>Both B&amp;D</t>
  </si>
  <si>
    <t>D Only</t>
  </si>
  <si>
    <t>B and D Only</t>
  </si>
  <si>
    <t>A and D Only</t>
  </si>
  <si>
    <t>A and B and D</t>
  </si>
  <si>
    <t>Both C&amp;D</t>
  </si>
  <si>
    <t>C and D Only</t>
  </si>
  <si>
    <t>B and C and D</t>
  </si>
  <si>
    <t>A and C and D</t>
  </si>
  <si>
    <t>A and B and C and D</t>
  </si>
  <si>
    <t>A and B and C Only</t>
  </si>
  <si>
    <t>B and C and D Only</t>
  </si>
  <si>
    <t>C and D and A Only</t>
  </si>
  <si>
    <t>A and B and D Only</t>
  </si>
  <si>
    <t>E Only</t>
  </si>
  <si>
    <t>A and E Only</t>
  </si>
  <si>
    <t>B and E Only</t>
  </si>
  <si>
    <t>C and E Only</t>
  </si>
  <si>
    <t>D and E Only</t>
  </si>
  <si>
    <t>A and B and E Only</t>
  </si>
  <si>
    <t>A and C and E Only</t>
  </si>
  <si>
    <t>A and D and E Only</t>
  </si>
  <si>
    <t>B and C and E Only</t>
  </si>
  <si>
    <t>C and D and E Only</t>
  </si>
  <si>
    <t>B and D and E Only</t>
  </si>
  <si>
    <t>A and B and C and D Only</t>
  </si>
  <si>
    <t>A and B and C and E Only</t>
  </si>
  <si>
    <t>A and B and D and E Only</t>
  </si>
  <si>
    <t>A and C and D and E Only</t>
  </si>
  <si>
    <t>B and C and D and E Only</t>
  </si>
  <si>
    <t>A and B and C and D and E</t>
  </si>
  <si>
    <t>AE</t>
  </si>
  <si>
    <t>BE</t>
  </si>
  <si>
    <t>CE</t>
  </si>
  <si>
    <t>DE</t>
  </si>
  <si>
    <t>ABE</t>
  </si>
  <si>
    <t>ADE</t>
  </si>
  <si>
    <t>AEC</t>
  </si>
  <si>
    <t>BDE</t>
  </si>
  <si>
    <t>BEC</t>
  </si>
  <si>
    <t>DEC</t>
  </si>
  <si>
    <t>ABCE</t>
  </si>
  <si>
    <t>ABDE</t>
  </si>
  <si>
    <t>BCDE</t>
  </si>
  <si>
    <t>ACDE</t>
  </si>
  <si>
    <t>ABCDE</t>
  </si>
  <si>
    <t>A and B</t>
  </si>
  <si>
    <t>B and C</t>
  </si>
  <si>
    <t>C and D</t>
  </si>
  <si>
    <t>A and D</t>
  </si>
  <si>
    <t>B and D</t>
  </si>
  <si>
    <t>A and C</t>
  </si>
  <si>
    <t>A and E</t>
  </si>
  <si>
    <t>B and E</t>
  </si>
  <si>
    <t>C and E</t>
  </si>
  <si>
    <t>D and E</t>
  </si>
  <si>
    <t>C and D and A</t>
  </si>
  <si>
    <t>A and B and E</t>
  </si>
  <si>
    <t>A and C and E</t>
  </si>
  <si>
    <t>A and D and E</t>
  </si>
  <si>
    <t>B and C and E</t>
  </si>
  <si>
    <t>B and D and E</t>
  </si>
  <si>
    <t>C and D and E</t>
  </si>
  <si>
    <t>A and B and C and E</t>
  </si>
  <si>
    <t>A and B and D and E</t>
  </si>
  <si>
    <t>A and C and D and E</t>
  </si>
  <si>
    <t>B and C and D and E</t>
  </si>
  <si>
    <t>Schedule/Combo Reach Input</t>
  </si>
  <si>
    <t>Derived</t>
  </si>
  <si>
    <t>Reach %</t>
  </si>
  <si>
    <t>Total (ABCD)</t>
  </si>
  <si>
    <t xml:space="preserve">A </t>
  </si>
  <si>
    <t>B</t>
  </si>
  <si>
    <t>C</t>
  </si>
  <si>
    <t>D</t>
  </si>
  <si>
    <t>A</t>
  </si>
  <si>
    <t>E</t>
  </si>
  <si>
    <t>How to Read</t>
  </si>
  <si>
    <t>INPUT REPORT RESULTS IN YELLOW CELLS</t>
  </si>
  <si>
    <t xml:space="preserve"> </t>
  </si>
  <si>
    <t>Four-Way Cume Comparison</t>
  </si>
  <si>
    <t>'Only/Only/Only/Both'</t>
  </si>
  <si>
    <t>Three-Way Cume Comparison</t>
  </si>
  <si>
    <t>Five-Way Cume Comparison</t>
  </si>
  <si>
    <t>TOTAL (ABCDE)</t>
  </si>
  <si>
    <t>'Only/Only/Only/Only/Both'</t>
  </si>
  <si>
    <t>'Only/Only/Only/Only/Only/Both'</t>
  </si>
  <si>
    <t>'Only/Only/Only/Only/Only/Both' Venn Diagram</t>
  </si>
  <si>
    <t>'Only/Only/Only/Only/Both' Venn Diagram</t>
  </si>
  <si>
    <t>4-Way O/O/O/O/B Results</t>
  </si>
  <si>
    <t>LEGEND</t>
  </si>
  <si>
    <t>A:</t>
  </si>
  <si>
    <t>B:</t>
  </si>
  <si>
    <t>C:</t>
  </si>
  <si>
    <t>D:</t>
  </si>
  <si>
    <t>E:</t>
  </si>
  <si>
    <t>ABCDE Group                              (5-Way O/O/O/O/O/B Results)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</si>
</sst>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;\(#,##0\)"/>
    <numFmt numFmtId="166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DD3FF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CDFFE4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 applyFont="0" applyFill="0" applyBorder="0" applyAlignment="0" applyProtection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ill="1" applyBorder="1"/>
    <xf numFmtId="0" fontId="2" fillId="0" borderId="0" xfId="0" applyFont="1" applyAlignment="1"/>
    <xf numFmtId="164" fontId="0" fillId="0" borderId="0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0" fillId="26" borderId="0" xfId="0" applyFill="1"/>
    <xf numFmtId="0" fontId="1" fillId="26" borderId="0" xfId="0" applyFont="1" applyFill="1"/>
    <xf numFmtId="0" fontId="2" fillId="26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65" fontId="1" fillId="25" borderId="11" xfId="0" applyNumberFormat="1" applyFont="1" applyFill="1" applyBorder="1" applyAlignment="1" applyProtection="1">
      <alignment horizontal="right" vertical="center" wrapText="1"/>
      <protection locked="0"/>
    </xf>
    <xf numFmtId="0" fontId="23" fillId="28" borderId="11" xfId="0" applyFont="1" applyFill="1" applyBorder="1" applyAlignment="1" applyProtection="1">
      <alignment horizontal="left" wrapText="1"/>
      <protection hidden="1"/>
    </xf>
    <xf numFmtId="0" fontId="23" fillId="28" borderId="11" xfId="0" applyFont="1" applyFill="1" applyBorder="1" applyAlignment="1">
      <alignment horizontal="center" vertical="center" wrapText="1"/>
    </xf>
    <xf numFmtId="165" fontId="1" fillId="24" borderId="11" xfId="0" applyNumberFormat="1" applyFont="1" applyFill="1" applyBorder="1" applyAlignment="1">
      <alignment vertical="center"/>
    </xf>
    <xf numFmtId="165" fontId="1" fillId="24" borderId="11" xfId="0" applyNumberFormat="1" applyFont="1" applyFill="1" applyBorder="1"/>
    <xf numFmtId="165" fontId="1" fillId="0" borderId="11" xfId="0" applyNumberFormat="1" applyFont="1" applyBorder="1"/>
    <xf numFmtId="165" fontId="1" fillId="0" borderId="11" xfId="0" applyNumberFormat="1" applyFont="1" applyFill="1" applyBorder="1"/>
    <xf numFmtId="9" fontId="1" fillId="0" borderId="11" xfId="0" applyNumberFormat="1" applyFont="1" applyFill="1" applyBorder="1"/>
    <xf numFmtId="0" fontId="23" fillId="28" borderId="11" xfId="0" applyFont="1" applyFill="1" applyBorder="1" applyAlignment="1">
      <alignment horizontal="center" wrapText="1"/>
    </xf>
    <xf numFmtId="0" fontId="23" fillId="28" borderId="11" xfId="0" applyFont="1" applyFill="1" applyBorder="1" applyAlignment="1"/>
    <xf numFmtId="0" fontId="2" fillId="25" borderId="0" xfId="0" applyFont="1" applyFill="1" applyBorder="1" applyAlignment="1">
      <alignment horizontal="left" vertical="center"/>
    </xf>
    <xf numFmtId="0" fontId="26" fillId="25" borderId="10" xfId="0" applyFont="1" applyFill="1" applyBorder="1" applyAlignment="1">
      <alignment horizontal="left" vertical="center"/>
    </xf>
    <xf numFmtId="164" fontId="2" fillId="26" borderId="0" xfId="0" applyNumberFormat="1" applyFont="1" applyFill="1" applyAlignment="1">
      <alignment horizontal="right"/>
    </xf>
    <xf numFmtId="164" fontId="2" fillId="26" borderId="0" xfId="0" applyNumberFormat="1" applyFont="1" applyFill="1" applyAlignment="1">
      <alignment horizontal="center"/>
    </xf>
    <xf numFmtId="0" fontId="1" fillId="26" borderId="0" xfId="0" applyFont="1" applyFill="1" applyAlignment="1">
      <alignment horizontal="center"/>
    </xf>
    <xf numFmtId="0" fontId="2" fillId="26" borderId="0" xfId="0" applyFont="1" applyFill="1" applyAlignment="1">
      <alignment horizontal="center"/>
    </xf>
    <xf numFmtId="0" fontId="1" fillId="26" borderId="0" xfId="0" applyFont="1" applyFill="1" applyBorder="1"/>
    <xf numFmtId="164" fontId="2" fillId="26" borderId="0" xfId="0" applyNumberFormat="1" applyFont="1" applyFill="1"/>
    <xf numFmtId="0" fontId="1" fillId="26" borderId="0" xfId="0" applyFont="1" applyFill="1" applyBorder="1" applyProtection="1">
      <protection locked="0"/>
    </xf>
    <xf numFmtId="164" fontId="25" fillId="26" borderId="0" xfId="0" applyNumberFormat="1" applyFont="1" applyFill="1" applyAlignment="1">
      <alignment horizontal="left" indent="10"/>
    </xf>
    <xf numFmtId="0" fontId="31" fillId="26" borderId="0" xfId="0" applyFont="1" applyFill="1"/>
    <xf numFmtId="0" fontId="28" fillId="26" borderId="0" xfId="0" applyFont="1" applyFill="1"/>
    <xf numFmtId="0" fontId="0" fillId="26" borderId="0" xfId="0" applyFill="1" applyBorder="1"/>
    <xf numFmtId="0" fontId="28" fillId="0" borderId="12" xfId="0" applyFont="1" applyBorder="1"/>
    <xf numFmtId="164" fontId="28" fillId="27" borderId="12" xfId="0" applyNumberFormat="1" applyFont="1" applyFill="1" applyBorder="1" applyAlignment="1">
      <alignment horizontal="center"/>
    </xf>
    <xf numFmtId="0" fontId="28" fillId="27" borderId="12" xfId="0" applyFont="1" applyFill="1" applyBorder="1"/>
    <xf numFmtId="0" fontId="28" fillId="0" borderId="11" xfId="0" applyFont="1" applyBorder="1"/>
    <xf numFmtId="0" fontId="28" fillId="28" borderId="13" xfId="0" applyFont="1" applyFill="1" applyBorder="1"/>
    <xf numFmtId="0" fontId="28" fillId="0" borderId="11" xfId="0" applyFont="1" applyBorder="1" applyAlignment="1">
      <alignment horizontal="right"/>
    </xf>
    <xf numFmtId="0" fontId="28" fillId="0" borderId="11" xfId="0" applyFont="1" applyFill="1" applyBorder="1"/>
    <xf numFmtId="0" fontId="28" fillId="0" borderId="15" xfId="0" applyFont="1" applyBorder="1"/>
    <xf numFmtId="0" fontId="27" fillId="28" borderId="12" xfId="0" applyFont="1" applyFill="1" applyBorder="1"/>
    <xf numFmtId="0" fontId="28" fillId="27" borderId="12" xfId="0" applyFont="1" applyFill="1" applyBorder="1" applyAlignment="1">
      <alignment horizontal="center"/>
    </xf>
    <xf numFmtId="0" fontId="28" fillId="26" borderId="11" xfId="0" applyFont="1" applyFill="1" applyBorder="1" applyAlignment="1">
      <alignment horizontal="right"/>
    </xf>
    <xf numFmtId="0" fontId="28" fillId="25" borderId="11" xfId="0" applyFont="1" applyFill="1" applyBorder="1" applyAlignment="1" applyProtection="1">
      <alignment horizontal="center"/>
      <protection locked="0"/>
    </xf>
    <xf numFmtId="0" fontId="24" fillId="26" borderId="0" xfId="0" applyFont="1" applyFill="1" applyBorder="1" applyAlignment="1">
      <alignment horizontal="left" vertical="center" wrapText="1"/>
    </xf>
    <xf numFmtId="0" fontId="1" fillId="26" borderId="0" xfId="0" applyFont="1" applyFill="1" applyAlignment="1"/>
    <xf numFmtId="165" fontId="1" fillId="26" borderId="0" xfId="0" applyNumberFormat="1" applyFont="1" applyFill="1" applyBorder="1" applyAlignment="1">
      <alignment vertical="center"/>
    </xf>
    <xf numFmtId="165" fontId="1" fillId="26" borderId="0" xfId="0" applyNumberFormat="1" applyFont="1" applyFill="1" applyBorder="1"/>
    <xf numFmtId="0" fontId="2" fillId="26" borderId="0" xfId="0" applyFont="1" applyFill="1" applyBorder="1" applyAlignment="1">
      <alignment horizontal="left" vertical="center"/>
    </xf>
    <xf numFmtId="3" fontId="1" fillId="0" borderId="0" xfId="0" applyNumberFormat="1" applyFont="1"/>
    <xf numFmtId="0" fontId="22" fillId="28" borderId="11" xfId="0" applyFont="1" applyFill="1" applyBorder="1" applyAlignment="1">
      <alignment horizontal="left" wrapText="1"/>
    </xf>
    <xf numFmtId="0" fontId="2" fillId="26" borderId="11" xfId="0" applyFont="1" applyFill="1" applyBorder="1" applyAlignment="1">
      <alignment horizontal="left" vertical="center" wrapText="1"/>
    </xf>
    <xf numFmtId="3" fontId="1" fillId="0" borderId="11" xfId="0" applyNumberFormat="1" applyFont="1" applyBorder="1"/>
    <xf numFmtId="164" fontId="1" fillId="0" borderId="11" xfId="0" applyNumberFormat="1" applyFont="1" applyBorder="1"/>
    <xf numFmtId="0" fontId="22" fillId="28" borderId="11" xfId="0" applyFont="1" applyFill="1" applyBorder="1" applyAlignment="1">
      <alignment wrapText="1"/>
    </xf>
    <xf numFmtId="0" fontId="22" fillId="28" borderId="11" xfId="0" applyFont="1" applyFill="1" applyBorder="1" applyAlignment="1">
      <alignment horizontal="left" vertical="center" wrapText="1"/>
    </xf>
    <xf numFmtId="3" fontId="3" fillId="26" borderId="0" xfId="0" applyNumberFormat="1" applyFont="1" applyFill="1"/>
    <xf numFmtId="165" fontId="1" fillId="26" borderId="0" xfId="0" applyNumberFormat="1" applyFont="1" applyFill="1"/>
    <xf numFmtId="0" fontId="23" fillId="29" borderId="11" xfId="0" applyFont="1" applyFill="1" applyBorder="1"/>
    <xf numFmtId="3" fontId="32" fillId="29" borderId="11" xfId="0" applyNumberFormat="1" applyFont="1" applyFill="1" applyBorder="1"/>
    <xf numFmtId="0" fontId="23" fillId="29" borderId="11" xfId="0" applyFont="1" applyFill="1" applyBorder="1" applyAlignment="1">
      <alignment horizontal="left" vertical="center" wrapText="1"/>
    </xf>
    <xf numFmtId="165" fontId="23" fillId="29" borderId="11" xfId="0" applyNumberFormat="1" applyFont="1" applyFill="1" applyBorder="1" applyProtection="1"/>
    <xf numFmtId="9" fontId="23" fillId="29" borderId="11" xfId="0" applyNumberFormat="1" applyFont="1" applyFill="1" applyBorder="1"/>
    <xf numFmtId="9" fontId="32" fillId="29" borderId="11" xfId="0" applyNumberFormat="1" applyFont="1" applyFill="1" applyBorder="1"/>
    <xf numFmtId="0" fontId="1" fillId="25" borderId="0" xfId="0" applyFont="1" applyFill="1" applyBorder="1"/>
    <xf numFmtId="0" fontId="2" fillId="26" borderId="0" xfId="0" applyFont="1" applyFill="1" applyAlignment="1">
      <alignment horizontal="center"/>
    </xf>
    <xf numFmtId="164" fontId="2" fillId="26" borderId="0" xfId="0" applyNumberFormat="1" applyFont="1" applyFill="1" applyAlignment="1">
      <alignment horizontal="left" indent="3"/>
    </xf>
    <xf numFmtId="166" fontId="2" fillId="26" borderId="0" xfId="0" applyNumberFormat="1" applyFont="1" applyFill="1" applyAlignment="1">
      <alignment horizontal="left" indent="3"/>
    </xf>
    <xf numFmtId="164" fontId="1" fillId="26" borderId="0" xfId="0" applyNumberFormat="1" applyFont="1" applyFill="1" applyAlignment="1">
      <alignment horizontal="center"/>
    </xf>
    <xf numFmtId="164" fontId="1" fillId="26" borderId="0" xfId="0" applyNumberFormat="1" applyFont="1" applyFill="1"/>
    <xf numFmtId="0" fontId="2" fillId="26" borderId="0" xfId="0" quotePrefix="1" applyFont="1" applyFill="1" applyAlignment="1">
      <alignment horizontal="center"/>
    </xf>
    <xf numFmtId="164" fontId="24" fillId="26" borderId="0" xfId="0" applyNumberFormat="1" applyFont="1" applyFill="1" applyAlignment="1">
      <alignment horizontal="center"/>
    </xf>
    <xf numFmtId="0" fontId="2" fillId="26" borderId="0" xfId="0" applyFont="1" applyFill="1" applyAlignment="1">
      <alignment horizontal="left" indent="1"/>
    </xf>
    <xf numFmtId="0" fontId="24" fillId="26" borderId="0" xfId="0" applyFont="1" applyFill="1" applyAlignment="1">
      <alignment horizontal="center"/>
    </xf>
    <xf numFmtId="0" fontId="0" fillId="26" borderId="16" xfId="0" applyFill="1" applyBorder="1"/>
    <xf numFmtId="0" fontId="0" fillId="26" borderId="0" xfId="0" applyFill="1" applyBorder="1" applyAlignment="1">
      <alignment horizontal="left"/>
    </xf>
    <xf numFmtId="0" fontId="2" fillId="26" borderId="17" xfId="0" applyFont="1" applyFill="1" applyBorder="1" applyAlignment="1">
      <alignment horizontal="left" vertical="center" wrapText="1"/>
    </xf>
    <xf numFmtId="0" fontId="2" fillId="26" borderId="0" xfId="0" applyFont="1" applyFill="1" applyBorder="1" applyAlignment="1">
      <alignment horizontal="left" vertical="center" wrapText="1"/>
    </xf>
    <xf numFmtId="0" fontId="1" fillId="26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26" borderId="11" xfId="0" applyFont="1" applyFill="1" applyBorder="1" applyAlignment="1">
      <alignment horizontal="center"/>
    </xf>
    <xf numFmtId="0" fontId="23" fillId="28" borderId="11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31" borderId="11" xfId="0" applyFont="1" applyFill="1" applyBorder="1" applyAlignment="1">
      <alignment horizontal="center"/>
    </xf>
    <xf numFmtId="0" fontId="1" fillId="32" borderId="11" xfId="0" applyFont="1" applyFill="1" applyBorder="1" applyAlignment="1">
      <alignment horizontal="center"/>
    </xf>
    <xf numFmtId="0" fontId="2" fillId="26" borderId="0" xfId="0" applyFont="1" applyFill="1" applyAlignment="1">
      <alignment horizontal="center"/>
    </xf>
    <xf numFmtId="0" fontId="29" fillId="28" borderId="14" xfId="0" applyFont="1" applyFill="1" applyBorder="1"/>
    <xf numFmtId="0" fontId="29" fillId="28" borderId="12" xfId="0" applyFont="1" applyFill="1" applyBorder="1"/>
    <xf numFmtId="0" fontId="2" fillId="25" borderId="10" xfId="0" applyFont="1" applyFill="1" applyBorder="1" applyAlignment="1">
      <alignment horizontal="left" vertical="center" wrapText="1"/>
    </xf>
    <xf numFmtId="0" fontId="2" fillId="25" borderId="0" xfId="0" applyFont="1" applyFill="1" applyBorder="1" applyAlignment="1">
      <alignment horizontal="left" vertical="center" wrapText="1"/>
    </xf>
    <xf numFmtId="0" fontId="29" fillId="28" borderId="12" xfId="0" applyFont="1" applyFill="1" applyBorder="1" applyAlignment="1">
      <alignment horizontal="left"/>
    </xf>
    <xf numFmtId="0" fontId="29" fillId="28" borderId="18" xfId="0" applyFont="1" applyFill="1" applyBorder="1" applyAlignment="1">
      <alignment horizontal="left"/>
    </xf>
    <xf numFmtId="0" fontId="29" fillId="28" borderId="11" xfId="0" applyFont="1" applyFill="1" applyBorder="1" applyAlignment="1">
      <alignment horizontal="left"/>
    </xf>
    <xf numFmtId="0" fontId="29" fillId="28" borderId="15" xfId="0" applyFont="1" applyFill="1" applyBorder="1" applyAlignment="1">
      <alignment horizontal="left"/>
    </xf>
    <xf numFmtId="0" fontId="2" fillId="26" borderId="0" xfId="0" quotePrefix="1" applyFont="1" applyFill="1" applyAlignment="1">
      <alignment horizontal="center"/>
    </xf>
    <xf numFmtId="0" fontId="23" fillId="28" borderId="19" xfId="0" applyFont="1" applyFill="1" applyBorder="1" applyAlignment="1">
      <alignment horizontal="center"/>
    </xf>
    <xf numFmtId="0" fontId="23" fillId="28" borderId="20" xfId="0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left"/>
    </xf>
    <xf numFmtId="0" fontId="1" fillId="31" borderId="11" xfId="0" applyFont="1" applyFill="1" applyBorder="1" applyAlignment="1">
      <alignment horizontal="left"/>
    </xf>
    <xf numFmtId="0" fontId="1" fillId="32" borderId="11" xfId="0" applyFont="1" applyFill="1" applyBorder="1" applyAlignment="1">
      <alignment horizontal="left"/>
    </xf>
    <xf numFmtId="0" fontId="1" fillId="33" borderId="11" xfId="0" applyFont="1" applyFill="1" applyBorder="1" applyAlignment="1">
      <alignment horizontal="left"/>
    </xf>
    <xf numFmtId="0" fontId="2" fillId="26" borderId="0" xfId="0" applyFont="1" applyFill="1" applyBorder="1" applyAlignment="1">
      <alignment horizontal="center"/>
    </xf>
    <xf numFmtId="0" fontId="2" fillId="26" borderId="0" xfId="0" quotePrefix="1" applyFont="1" applyFill="1" applyBorder="1" applyAlignment="1">
      <alignment horizontal="center"/>
    </xf>
    <xf numFmtId="164" fontId="30" fillId="26" borderId="0" xfId="0" applyNumberFormat="1" applyFont="1" applyFill="1" applyAlignment="1">
      <alignment horizontal="left" indent="13"/>
    </xf>
    <xf numFmtId="0" fontId="1" fillId="34" borderId="11" xfId="0" applyFont="1" applyFill="1" applyBorder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CDFFE4"/>
      <color rgb="FFDFC9EF"/>
      <color rgb="FFC9A6E4"/>
      <color rgb="FFFFFF8B"/>
      <color rgb="FFBDD3FF"/>
      <color rgb="FFC0C0C0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19</xdr:row>
      <xdr:rowOff>28575</xdr:rowOff>
    </xdr:from>
    <xdr:to>
      <xdr:col>18</xdr:col>
      <xdr:colOff>8638</xdr:colOff>
      <xdr:row>38</xdr:row>
      <xdr:rowOff>72361</xdr:rowOff>
    </xdr:to>
    <xdr:grpSp>
      <xdr:nvGrpSpPr>
        <xdr:cNvPr id="1176" name="Group 11"/>
        <xdr:cNvGrpSpPr>
          <a:grpSpLocks/>
        </xdr:cNvGrpSpPr>
      </xdr:nvGrpSpPr>
      <xdr:grpSpPr bwMode="auto">
        <a:xfrm>
          <a:off x="6363758" y="3013075"/>
          <a:ext cx="4408130" cy="4097203"/>
          <a:chOff x="127" y="136"/>
          <a:chExt cx="448" cy="381"/>
        </a:xfrm>
      </xdr:grpSpPr>
      <xdr:sp macro="" textlink="">
        <xdr:nvSpPr>
          <xdr:cNvPr id="1187" name="Oval 12"/>
          <xdr:cNvSpPr>
            <a:spLocks noChangeArrowheads="1"/>
          </xdr:cNvSpPr>
        </xdr:nvSpPr>
        <xdr:spPr bwMode="auto">
          <a:xfrm>
            <a:off x="127" y="136"/>
            <a:ext cx="256" cy="245"/>
          </a:xfrm>
          <a:prstGeom prst="ellipse">
            <a:avLst/>
          </a:prstGeom>
          <a:solidFill>
            <a:srgbClr val="FF0000">
              <a:alpha val="27000"/>
            </a:srgbClr>
          </a:solidFill>
          <a:ln w="9525">
            <a:solidFill>
              <a:srgbClr val="FF0000"/>
            </a:solidFill>
            <a:round/>
            <a:headEnd/>
            <a:tailEnd/>
          </a:ln>
          <a:extLst/>
        </xdr:spPr>
      </xdr:sp>
      <xdr:sp macro="" textlink="">
        <xdr:nvSpPr>
          <xdr:cNvPr id="1188" name="Oval 13"/>
          <xdr:cNvSpPr>
            <a:spLocks noChangeArrowheads="1"/>
          </xdr:cNvSpPr>
        </xdr:nvSpPr>
        <xdr:spPr bwMode="auto">
          <a:xfrm>
            <a:off x="319" y="136"/>
            <a:ext cx="256" cy="245"/>
          </a:xfrm>
          <a:prstGeom prst="ellipse">
            <a:avLst/>
          </a:prstGeom>
          <a:solidFill>
            <a:srgbClr val="002060">
              <a:alpha val="27000"/>
            </a:srgbClr>
          </a:solidFill>
          <a:ln w="9525">
            <a:solidFill>
              <a:srgbClr val="002060"/>
            </a:solidFill>
            <a:round/>
            <a:headEnd/>
            <a:tailEnd/>
          </a:ln>
          <a:extLst/>
        </xdr:spPr>
      </xdr:sp>
      <xdr:sp macro="" textlink="">
        <xdr:nvSpPr>
          <xdr:cNvPr id="1189" name="Oval 14"/>
          <xdr:cNvSpPr>
            <a:spLocks noChangeArrowheads="1"/>
          </xdr:cNvSpPr>
        </xdr:nvSpPr>
        <xdr:spPr bwMode="auto">
          <a:xfrm>
            <a:off x="218" y="272"/>
            <a:ext cx="256" cy="245"/>
          </a:xfrm>
          <a:prstGeom prst="ellipse">
            <a:avLst/>
          </a:prstGeom>
          <a:solidFill>
            <a:srgbClr val="FFFF00">
              <a:alpha val="27000"/>
            </a:srgbClr>
          </a:solidFill>
          <a:ln w="9525">
            <a:solidFill>
              <a:srgbClr val="00B050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8</xdr:col>
      <xdr:colOff>19050</xdr:colOff>
      <xdr:row>38</xdr:row>
      <xdr:rowOff>43786</xdr:rowOff>
    </xdr:to>
    <xdr:grpSp>
      <xdr:nvGrpSpPr>
        <xdr:cNvPr id="1177" name="Group 4"/>
        <xdr:cNvGrpSpPr>
          <a:grpSpLocks/>
        </xdr:cNvGrpSpPr>
      </xdr:nvGrpSpPr>
      <xdr:grpSpPr bwMode="auto">
        <a:xfrm>
          <a:off x="603250" y="2984500"/>
          <a:ext cx="4400550" cy="4097203"/>
          <a:chOff x="127" y="136"/>
          <a:chExt cx="451" cy="381"/>
        </a:xfrm>
      </xdr:grpSpPr>
      <xdr:sp macro="" textlink="">
        <xdr:nvSpPr>
          <xdr:cNvPr id="1184" name="Oval 1"/>
          <xdr:cNvSpPr>
            <a:spLocks noChangeArrowheads="1"/>
          </xdr:cNvSpPr>
        </xdr:nvSpPr>
        <xdr:spPr bwMode="auto">
          <a:xfrm>
            <a:off x="127" y="136"/>
            <a:ext cx="259" cy="245"/>
          </a:xfrm>
          <a:prstGeom prst="ellipse">
            <a:avLst/>
          </a:prstGeom>
          <a:solidFill>
            <a:srgbClr val="FF0000">
              <a:alpha val="27000"/>
            </a:srgbClr>
          </a:solidFill>
          <a:ln w="9525">
            <a:solidFill>
              <a:srgbClr val="FF0000"/>
            </a:solidFill>
            <a:round/>
            <a:headEnd/>
            <a:tailEnd/>
          </a:ln>
          <a:extLst/>
        </xdr:spPr>
      </xdr:sp>
      <xdr:sp macro="" textlink="">
        <xdr:nvSpPr>
          <xdr:cNvPr id="1185" name="Oval 2"/>
          <xdr:cNvSpPr>
            <a:spLocks noChangeArrowheads="1"/>
          </xdr:cNvSpPr>
        </xdr:nvSpPr>
        <xdr:spPr bwMode="auto">
          <a:xfrm>
            <a:off x="319" y="136"/>
            <a:ext cx="259" cy="245"/>
          </a:xfrm>
          <a:prstGeom prst="ellipse">
            <a:avLst/>
          </a:prstGeom>
          <a:solidFill>
            <a:srgbClr val="002060">
              <a:alpha val="27000"/>
            </a:srgbClr>
          </a:solidFill>
          <a:ln w="9525">
            <a:solidFill>
              <a:srgbClr val="002060"/>
            </a:solidFill>
            <a:round/>
            <a:headEnd/>
            <a:tailEnd/>
          </a:ln>
          <a:extLst/>
        </xdr:spPr>
      </xdr:sp>
      <xdr:sp macro="" textlink="">
        <xdr:nvSpPr>
          <xdr:cNvPr id="1186" name="Oval 3"/>
          <xdr:cNvSpPr>
            <a:spLocks noChangeArrowheads="1"/>
          </xdr:cNvSpPr>
        </xdr:nvSpPr>
        <xdr:spPr bwMode="auto">
          <a:xfrm>
            <a:off x="218" y="272"/>
            <a:ext cx="259" cy="245"/>
          </a:xfrm>
          <a:prstGeom prst="ellipse">
            <a:avLst/>
          </a:prstGeom>
          <a:solidFill>
            <a:srgbClr val="FFFF00">
              <a:alpha val="27000"/>
            </a:srgbClr>
          </a:solidFill>
          <a:ln w="9525">
            <a:solidFill>
              <a:srgbClr val="00B050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2</xdr:col>
      <xdr:colOff>47626</xdr:colOff>
      <xdr:row>21</xdr:row>
      <xdr:rowOff>142875</xdr:rowOff>
    </xdr:from>
    <xdr:to>
      <xdr:col>2</xdr:col>
      <xdr:colOff>571500</xdr:colOff>
      <xdr:row>23</xdr:row>
      <xdr:rowOff>66675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343026" y="2867025"/>
          <a:ext cx="523874" cy="3714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6</xdr:col>
      <xdr:colOff>57151</xdr:colOff>
      <xdr:row>21</xdr:row>
      <xdr:rowOff>152400</xdr:rowOff>
    </xdr:from>
    <xdr:to>
      <xdr:col>6</xdr:col>
      <xdr:colOff>552451</xdr:colOff>
      <xdr:row>23</xdr:row>
      <xdr:rowOff>76200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790951" y="2876550"/>
          <a:ext cx="495300" cy="3714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57151</xdr:colOff>
      <xdr:row>34</xdr:row>
      <xdr:rowOff>66675</xdr:rowOff>
    </xdr:from>
    <xdr:to>
      <xdr:col>4</xdr:col>
      <xdr:colOff>552451</xdr:colOff>
      <xdr:row>36</xdr:row>
      <xdr:rowOff>114300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571751" y="5867400"/>
          <a:ext cx="495300" cy="3714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12</xdr:col>
      <xdr:colOff>38101</xdr:colOff>
      <xdr:row>21</xdr:row>
      <xdr:rowOff>152400</xdr:rowOff>
    </xdr:from>
    <xdr:to>
      <xdr:col>12</xdr:col>
      <xdr:colOff>533401</xdr:colOff>
      <xdr:row>23</xdr:row>
      <xdr:rowOff>76200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905626" y="2876550"/>
          <a:ext cx="495300" cy="3714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16</xdr:col>
      <xdr:colOff>28575</xdr:colOff>
      <xdr:row>21</xdr:row>
      <xdr:rowOff>114300</xdr:rowOff>
    </xdr:from>
    <xdr:to>
      <xdr:col>16</xdr:col>
      <xdr:colOff>571500</xdr:colOff>
      <xdr:row>23</xdr:row>
      <xdr:rowOff>38100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9467850" y="2838450"/>
          <a:ext cx="542925" cy="3714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13</xdr:col>
      <xdr:colOff>657225</xdr:colOff>
      <xdr:row>34</xdr:row>
      <xdr:rowOff>38100</xdr:rowOff>
    </xdr:from>
    <xdr:to>
      <xdr:col>14</xdr:col>
      <xdr:colOff>590550</xdr:colOff>
      <xdr:row>36</xdr:row>
      <xdr:rowOff>85725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8172450" y="5838825"/>
          <a:ext cx="600075" cy="3714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581025</xdr:colOff>
      <xdr:row>27</xdr:row>
      <xdr:rowOff>114300</xdr:rowOff>
    </xdr:from>
    <xdr:to>
      <xdr:col>3</xdr:col>
      <xdr:colOff>495299</xdr:colOff>
      <xdr:row>28</xdr:row>
      <xdr:rowOff>247650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6425" y="4305300"/>
          <a:ext cx="523874" cy="3333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A&amp;C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Only</a:t>
          </a:r>
        </a:p>
      </xdr:txBody>
    </xdr:sp>
    <xdr:clientData/>
  </xdr:twoCellAnchor>
  <xdr:twoCellAnchor>
    <xdr:from>
      <xdr:col>4</xdr:col>
      <xdr:colOff>600075</xdr:colOff>
      <xdr:row>27</xdr:row>
      <xdr:rowOff>142875</xdr:rowOff>
    </xdr:from>
    <xdr:to>
      <xdr:col>5</xdr:col>
      <xdr:colOff>514349</xdr:colOff>
      <xdr:row>28</xdr:row>
      <xdr:rowOff>257175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3114675" y="4333875"/>
          <a:ext cx="523874" cy="31432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B&amp;C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Only</a:t>
          </a:r>
        </a:p>
      </xdr:txBody>
    </xdr:sp>
    <xdr:clientData/>
  </xdr:twoCellAnchor>
  <xdr:twoCellAnchor>
    <xdr:from>
      <xdr:col>4</xdr:col>
      <xdr:colOff>66675</xdr:colOff>
      <xdr:row>22</xdr:row>
      <xdr:rowOff>123826</xdr:rowOff>
    </xdr:from>
    <xdr:to>
      <xdr:col>4</xdr:col>
      <xdr:colOff>485775</xdr:colOff>
      <xdr:row>23</xdr:row>
      <xdr:rowOff>285751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581275" y="3133726"/>
          <a:ext cx="419100" cy="32385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A&amp;B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Only</a:t>
          </a:r>
        </a:p>
      </xdr:txBody>
    </xdr:sp>
    <xdr:clientData/>
  </xdr:twoCellAnchor>
  <xdr:twoCellAnchor>
    <xdr:from>
      <xdr:col>3</xdr:col>
      <xdr:colOff>600076</xdr:colOff>
      <xdr:row>25</xdr:row>
      <xdr:rowOff>142875</xdr:rowOff>
    </xdr:from>
    <xdr:to>
      <xdr:col>4</xdr:col>
      <xdr:colOff>561976</xdr:colOff>
      <xdr:row>26</xdr:row>
      <xdr:rowOff>295275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505076" y="3848100"/>
          <a:ext cx="571500" cy="31432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A, B &amp; 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Combo</a:t>
          </a:r>
        </a:p>
      </xdr:txBody>
    </xdr:sp>
    <xdr:clientData/>
  </xdr:twoCellAnchor>
  <xdr:twoCellAnchor>
    <xdr:from>
      <xdr:col>14</xdr:col>
      <xdr:colOff>152400</xdr:colOff>
      <xdr:row>23</xdr:row>
      <xdr:rowOff>0</xdr:rowOff>
    </xdr:from>
    <xdr:to>
      <xdr:col>14</xdr:col>
      <xdr:colOff>523875</xdr:colOff>
      <xdr:row>23</xdr:row>
      <xdr:rowOff>323850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8334375" y="3171825"/>
          <a:ext cx="371475" cy="32385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A&amp;B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Only</a:t>
          </a:r>
        </a:p>
      </xdr:txBody>
    </xdr:sp>
    <xdr:clientData/>
  </xdr:twoCellAnchor>
  <xdr:twoCellAnchor>
    <xdr:from>
      <xdr:col>14</xdr:col>
      <xdr:colOff>57151</xdr:colOff>
      <xdr:row>26</xdr:row>
      <xdr:rowOff>0</xdr:rowOff>
    </xdr:from>
    <xdr:to>
      <xdr:col>14</xdr:col>
      <xdr:colOff>628651</xdr:colOff>
      <xdr:row>26</xdr:row>
      <xdr:rowOff>314325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8239126" y="3867150"/>
          <a:ext cx="571500" cy="31432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A, B &amp; 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Combo</a:t>
          </a: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523874</xdr:colOff>
      <xdr:row>28</xdr:row>
      <xdr:rowOff>314325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8829675" y="4391025"/>
          <a:ext cx="523874" cy="31432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B&amp;C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Only</a:t>
          </a:r>
        </a:p>
      </xdr:txBody>
    </xdr:sp>
    <xdr:clientData/>
  </xdr:twoCellAnchor>
  <xdr:twoCellAnchor>
    <xdr:from>
      <xdr:col>13</xdr:col>
      <xdr:colOff>0</xdr:colOff>
      <xdr:row>28</xdr:row>
      <xdr:rowOff>0</xdr:rowOff>
    </xdr:from>
    <xdr:to>
      <xdr:col>13</xdr:col>
      <xdr:colOff>523874</xdr:colOff>
      <xdr:row>29</xdr:row>
      <xdr:rowOff>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7515225" y="4391025"/>
          <a:ext cx="523874" cy="3333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A&amp;C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Only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81639</xdr:colOff>
      <xdr:row>31</xdr:row>
      <xdr:rowOff>18613</xdr:rowOff>
    </xdr:from>
    <xdr:to>
      <xdr:col>4</xdr:col>
      <xdr:colOff>462639</xdr:colOff>
      <xdr:row>52</xdr:row>
      <xdr:rowOff>137485</xdr:rowOff>
    </xdr:to>
    <xdr:sp macro="" textlink="">
      <xdr:nvSpPr>
        <xdr:cNvPr id="6378" name="Oval 2"/>
        <xdr:cNvSpPr>
          <a:spLocks noChangeArrowheads="1"/>
        </xdr:cNvSpPr>
      </xdr:nvSpPr>
      <xdr:spPr bwMode="auto">
        <a:xfrm>
          <a:off x="1211032" y="7638613"/>
          <a:ext cx="3429000" cy="3547872"/>
        </a:xfrm>
        <a:prstGeom prst="ellipse">
          <a:avLst/>
        </a:prstGeom>
        <a:solidFill>
          <a:srgbClr val="FF0000">
            <a:alpha val="27000"/>
          </a:srgbClr>
        </a:solidFill>
        <a:ln w="9525">
          <a:solidFill>
            <a:srgbClr val="FF000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3</xdr:col>
      <xdr:colOff>680357</xdr:colOff>
      <xdr:row>41</xdr:row>
      <xdr:rowOff>14054</xdr:rowOff>
    </xdr:from>
    <xdr:to>
      <xdr:col>6</xdr:col>
      <xdr:colOff>1170214</xdr:colOff>
      <xdr:row>62</xdr:row>
      <xdr:rowOff>132926</xdr:rowOff>
    </xdr:to>
    <xdr:sp macro="" textlink="">
      <xdr:nvSpPr>
        <xdr:cNvPr id="6379" name="Oval 3"/>
        <xdr:cNvSpPr>
          <a:spLocks noChangeArrowheads="1"/>
        </xdr:cNvSpPr>
      </xdr:nvSpPr>
      <xdr:spPr bwMode="auto">
        <a:xfrm>
          <a:off x="3442607" y="9430197"/>
          <a:ext cx="3429000" cy="3547872"/>
        </a:xfrm>
        <a:prstGeom prst="ellipse">
          <a:avLst/>
        </a:prstGeom>
        <a:solidFill>
          <a:srgbClr val="FFFF00">
            <a:alpha val="27000"/>
          </a:srgbClr>
        </a:solidFill>
        <a:ln w="9525">
          <a:solidFill>
            <a:srgbClr val="FFC00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1</xdr:col>
      <xdr:colOff>108858</xdr:colOff>
      <xdr:row>41</xdr:row>
      <xdr:rowOff>94513</xdr:rowOff>
    </xdr:from>
    <xdr:to>
      <xdr:col>4</xdr:col>
      <xdr:colOff>489858</xdr:colOff>
      <xdr:row>63</xdr:row>
      <xdr:rowOff>50099</xdr:rowOff>
    </xdr:to>
    <xdr:sp macro="" textlink="">
      <xdr:nvSpPr>
        <xdr:cNvPr id="6380" name="Oval 4"/>
        <xdr:cNvSpPr>
          <a:spLocks noChangeArrowheads="1"/>
        </xdr:cNvSpPr>
      </xdr:nvSpPr>
      <xdr:spPr bwMode="auto">
        <a:xfrm>
          <a:off x="1238251" y="9347370"/>
          <a:ext cx="3429000" cy="3547872"/>
        </a:xfrm>
        <a:prstGeom prst="ellipse">
          <a:avLst/>
        </a:prstGeom>
        <a:solidFill>
          <a:srgbClr val="7030A0">
            <a:alpha val="27000"/>
          </a:srgbClr>
        </a:solidFill>
        <a:ln w="9525">
          <a:solidFill>
            <a:srgbClr val="00206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3</xdr:col>
      <xdr:colOff>680357</xdr:colOff>
      <xdr:row>30</xdr:row>
      <xdr:rowOff>108056</xdr:rowOff>
    </xdr:from>
    <xdr:to>
      <xdr:col>6</xdr:col>
      <xdr:colOff>1170214</xdr:colOff>
      <xdr:row>52</xdr:row>
      <xdr:rowOff>63642</xdr:rowOff>
    </xdr:to>
    <xdr:sp macro="" textlink="">
      <xdr:nvSpPr>
        <xdr:cNvPr id="6384" name="Oval 8"/>
        <xdr:cNvSpPr>
          <a:spLocks noChangeArrowheads="1"/>
        </xdr:cNvSpPr>
      </xdr:nvSpPr>
      <xdr:spPr bwMode="auto">
        <a:xfrm>
          <a:off x="3442607" y="7728056"/>
          <a:ext cx="3429000" cy="3547872"/>
        </a:xfrm>
        <a:prstGeom prst="ellipse">
          <a:avLst/>
        </a:prstGeom>
        <a:solidFill>
          <a:srgbClr val="002060">
            <a:alpha val="27000"/>
          </a:srgbClr>
        </a:solidFill>
        <a:ln w="9525">
          <a:solidFill>
            <a:srgbClr val="00B05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2</xdr:col>
      <xdr:colOff>394603</xdr:colOff>
      <xdr:row>35</xdr:row>
      <xdr:rowOff>127470</xdr:rowOff>
    </xdr:from>
    <xdr:to>
      <xdr:col>3</xdr:col>
      <xdr:colOff>280226</xdr:colOff>
      <xdr:row>38</xdr:row>
      <xdr:rowOff>56909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2571746" y="8400613"/>
          <a:ext cx="470730" cy="419296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5</xdr:col>
      <xdr:colOff>0</xdr:colOff>
      <xdr:row>55</xdr:row>
      <xdr:rowOff>54431</xdr:rowOff>
    </xdr:from>
    <xdr:to>
      <xdr:col>5</xdr:col>
      <xdr:colOff>470729</xdr:colOff>
      <xdr:row>57</xdr:row>
      <xdr:rowOff>147155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5497286" y="11824610"/>
          <a:ext cx="470729" cy="41929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122463</xdr:colOff>
      <xdr:row>56</xdr:row>
      <xdr:rowOff>0</xdr:rowOff>
    </xdr:from>
    <xdr:to>
      <xdr:col>3</xdr:col>
      <xdr:colOff>8086</xdr:colOff>
      <xdr:row>58</xdr:row>
      <xdr:rowOff>92725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2299606" y="11770179"/>
          <a:ext cx="470730" cy="419296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5</xdr:col>
      <xdr:colOff>0</xdr:colOff>
      <xdr:row>34</xdr:row>
      <xdr:rowOff>122468</xdr:rowOff>
    </xdr:from>
    <xdr:to>
      <xdr:col>5</xdr:col>
      <xdr:colOff>470730</xdr:colOff>
      <xdr:row>37</xdr:row>
      <xdr:rowOff>51907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497286" y="8395611"/>
          <a:ext cx="470730" cy="419296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3</xdr:col>
      <xdr:colOff>938892</xdr:colOff>
      <xdr:row>44</xdr:row>
      <xdr:rowOff>122464</xdr:rowOff>
    </xdr:from>
    <xdr:to>
      <xdr:col>4</xdr:col>
      <xdr:colOff>163286</xdr:colOff>
      <xdr:row>47</xdr:row>
      <xdr:rowOff>52456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701142" y="9865178"/>
          <a:ext cx="1020537" cy="419849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A, B, C &amp; D Combo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158778</xdr:colOff>
      <xdr:row>59</xdr:row>
      <xdr:rowOff>95237</xdr:rowOff>
    </xdr:from>
    <xdr:to>
      <xdr:col>4</xdr:col>
      <xdr:colOff>529872</xdr:colOff>
      <xdr:row>81</xdr:row>
      <xdr:rowOff>150609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168428" y="9810737"/>
          <a:ext cx="3438144" cy="3655822"/>
        </a:xfrm>
        <a:prstGeom prst="ellipse">
          <a:avLst/>
        </a:prstGeom>
        <a:solidFill>
          <a:srgbClr val="7030A0">
            <a:alpha val="27000"/>
          </a:srgbClr>
        </a:solidFill>
        <a:ln w="9525">
          <a:solidFill>
            <a:srgbClr val="7030A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3</xdr:col>
      <xdr:colOff>931339</xdr:colOff>
      <xdr:row>60</xdr:row>
      <xdr:rowOff>94178</xdr:rowOff>
    </xdr:from>
    <xdr:to>
      <xdr:col>6</xdr:col>
      <xdr:colOff>1292908</xdr:colOff>
      <xdr:row>82</xdr:row>
      <xdr:rowOff>149550</xdr:rowOff>
    </xdr:to>
    <xdr:sp macro="" textlink="">
      <xdr:nvSpPr>
        <xdr:cNvPr id="5" name="Oval 3"/>
        <xdr:cNvSpPr>
          <a:spLocks noChangeArrowheads="1"/>
        </xdr:cNvSpPr>
      </xdr:nvSpPr>
      <xdr:spPr bwMode="auto">
        <a:xfrm>
          <a:off x="3236389" y="9971603"/>
          <a:ext cx="3438144" cy="3655822"/>
        </a:xfrm>
        <a:prstGeom prst="ellipse">
          <a:avLst/>
        </a:prstGeom>
        <a:solidFill>
          <a:srgbClr val="FFFF00">
            <a:alpha val="27000"/>
          </a:srgbClr>
        </a:solidFill>
        <a:ln w="9525">
          <a:solidFill>
            <a:srgbClr val="FFC00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1</xdr:col>
      <xdr:colOff>95273</xdr:colOff>
      <xdr:row>51</xdr:row>
      <xdr:rowOff>94191</xdr:rowOff>
    </xdr:from>
    <xdr:to>
      <xdr:col>4</xdr:col>
      <xdr:colOff>466367</xdr:colOff>
      <xdr:row>73</xdr:row>
      <xdr:rowOff>149563</xdr:rowOff>
    </xdr:to>
    <xdr:sp macro="" textlink="">
      <xdr:nvSpPr>
        <xdr:cNvPr id="6" name="Oval 3"/>
        <xdr:cNvSpPr>
          <a:spLocks noChangeArrowheads="1"/>
        </xdr:cNvSpPr>
      </xdr:nvSpPr>
      <xdr:spPr bwMode="auto">
        <a:xfrm>
          <a:off x="1104923" y="8514291"/>
          <a:ext cx="3438144" cy="3655822"/>
        </a:xfrm>
        <a:prstGeom prst="ellipse">
          <a:avLst/>
        </a:prstGeom>
        <a:solidFill>
          <a:srgbClr val="00B050">
            <a:alpha val="27000"/>
          </a:srgbClr>
        </a:solidFill>
        <a:ln w="9525">
          <a:solidFill>
            <a:srgbClr val="00B05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3</xdr:col>
      <xdr:colOff>1219204</xdr:colOff>
      <xdr:row>51</xdr:row>
      <xdr:rowOff>105835</xdr:rowOff>
    </xdr:from>
    <xdr:to>
      <xdr:col>6</xdr:col>
      <xdr:colOff>1580773</xdr:colOff>
      <xdr:row>74</xdr:row>
      <xdr:rowOff>2457</xdr:rowOff>
    </xdr:to>
    <xdr:sp macro="" textlink="">
      <xdr:nvSpPr>
        <xdr:cNvPr id="7" name="Oval 3"/>
        <xdr:cNvSpPr>
          <a:spLocks noChangeArrowheads="1"/>
        </xdr:cNvSpPr>
      </xdr:nvSpPr>
      <xdr:spPr bwMode="auto">
        <a:xfrm>
          <a:off x="3524254" y="8525935"/>
          <a:ext cx="3438144" cy="3658997"/>
        </a:xfrm>
        <a:prstGeom prst="ellipse">
          <a:avLst/>
        </a:prstGeom>
        <a:solidFill>
          <a:srgbClr val="002060">
            <a:alpha val="27000"/>
          </a:srgbClr>
        </a:solidFill>
        <a:ln w="9525">
          <a:solidFill>
            <a:srgbClr val="00206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3</xdr:col>
      <xdr:colOff>74097</xdr:colOff>
      <xdr:row>46</xdr:row>
      <xdr:rowOff>123828</xdr:rowOff>
    </xdr:from>
    <xdr:to>
      <xdr:col>6</xdr:col>
      <xdr:colOff>433931</xdr:colOff>
      <xdr:row>69</xdr:row>
      <xdr:rowOff>20450</xdr:rowOff>
    </xdr:to>
    <xdr:sp macro="" textlink="">
      <xdr:nvSpPr>
        <xdr:cNvPr id="9" name="Oval 3"/>
        <xdr:cNvSpPr>
          <a:spLocks noChangeArrowheads="1"/>
        </xdr:cNvSpPr>
      </xdr:nvSpPr>
      <xdr:spPr bwMode="auto">
        <a:xfrm>
          <a:off x="2381264" y="7436911"/>
          <a:ext cx="3429000" cy="3547872"/>
        </a:xfrm>
        <a:prstGeom prst="ellipse">
          <a:avLst/>
        </a:prstGeom>
        <a:solidFill>
          <a:srgbClr val="FF0000">
            <a:alpha val="27000"/>
          </a:srgbClr>
        </a:solidFill>
        <a:ln w="9525">
          <a:solidFill>
            <a:srgbClr val="FF0000"/>
          </a:solidFill>
          <a:round/>
          <a:headEnd/>
          <a:tailEnd/>
        </a:ln>
        <a:scene3d>
          <a:camera prst="orthographicFront"/>
          <a:lightRig rig="threePt" dir="t"/>
        </a:scene3d>
        <a:sp3d/>
        <a:extLst/>
      </xdr:spPr>
    </xdr:sp>
    <xdr:clientData/>
  </xdr:twoCellAnchor>
  <xdr:twoCellAnchor>
    <xdr:from>
      <xdr:col>5</xdr:col>
      <xdr:colOff>10583</xdr:colOff>
      <xdr:row>76</xdr:row>
      <xdr:rowOff>52916</xdr:rowOff>
    </xdr:from>
    <xdr:to>
      <xdr:col>5</xdr:col>
      <xdr:colOff>481312</xdr:colOff>
      <xdr:row>79</xdr:row>
      <xdr:rowOff>2765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836583" y="12128499"/>
          <a:ext cx="470729" cy="426099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52916</xdr:colOff>
      <xdr:row>77</xdr:row>
      <xdr:rowOff>1</xdr:rowOff>
    </xdr:from>
    <xdr:to>
      <xdr:col>3</xdr:col>
      <xdr:colOff>521945</xdr:colOff>
      <xdr:row>79</xdr:row>
      <xdr:rowOff>108601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360083" y="12075584"/>
          <a:ext cx="469029" cy="4261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3</xdr:col>
      <xdr:colOff>1576915</xdr:colOff>
      <xdr:row>49</xdr:row>
      <xdr:rowOff>84666</xdr:rowOff>
    </xdr:from>
    <xdr:to>
      <xdr:col>4</xdr:col>
      <xdr:colOff>278528</xdr:colOff>
      <xdr:row>52</xdr:row>
      <xdr:rowOff>37918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3884082" y="7715249"/>
          <a:ext cx="469029" cy="429502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6</xdr:col>
      <xdr:colOff>667809</xdr:colOff>
      <xdr:row>56</xdr:row>
      <xdr:rowOff>58210</xdr:rowOff>
    </xdr:from>
    <xdr:to>
      <xdr:col>6</xdr:col>
      <xdr:colOff>1138539</xdr:colOff>
      <xdr:row>59</xdr:row>
      <xdr:rowOff>8287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6049434" y="9287935"/>
          <a:ext cx="470730" cy="435852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1</xdr:col>
      <xdr:colOff>613833</xdr:colOff>
      <xdr:row>57</xdr:row>
      <xdr:rowOff>10584</xdr:rowOff>
    </xdr:from>
    <xdr:to>
      <xdr:col>2</xdr:col>
      <xdr:colOff>363196</xdr:colOff>
      <xdr:row>59</xdr:row>
      <xdr:rowOff>119184</xdr:rowOff>
    </xdr:to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1619250" y="9069917"/>
          <a:ext cx="469029" cy="4261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3</xdr:col>
      <xdr:colOff>1246715</xdr:colOff>
      <xdr:row>64</xdr:row>
      <xdr:rowOff>10583</xdr:rowOff>
    </xdr:from>
    <xdr:to>
      <xdr:col>4</xdr:col>
      <xdr:colOff>357716</xdr:colOff>
      <xdr:row>66</xdr:row>
      <xdr:rowOff>122585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551765" y="10373783"/>
          <a:ext cx="882651" cy="435852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scene3d>
          <a:camera prst="orthographicFront"/>
          <a:lightRig rig="threePt" dir="t"/>
        </a:scene3d>
        <a:sp3d/>
      </xdr:spPr>
      <xdr:txBody>
        <a:bodyPr vertOverflow="clip" wrap="square" lIns="45720" tIns="41148" rIns="45720" bIns="0" anchor="t" upright="1">
          <a:flatTx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A, B, C, D &amp; E Combo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showWhiteSpace="0" zoomScale="90" zoomScaleNormal="90" workbookViewId="0">
      <selection activeCell="N12" sqref="N12"/>
    </sheetView>
  </sheetViews>
  <sheetFormatPr defaultRowHeight="12.75" x14ac:dyDescent="0.2"/>
  <cols>
    <col min="1" max="1" width="9" customWidth="1"/>
    <col min="2" max="2" width="10.42578125" customWidth="1"/>
    <col min="9" max="9" width="5.7109375" customWidth="1"/>
    <col min="10" max="10" width="4.7109375" customWidth="1"/>
    <col min="13" max="13" width="9.7109375" customWidth="1"/>
    <col min="14" max="14" width="10" bestFit="1" customWidth="1"/>
    <col min="15" max="15" width="9.7109375" customWidth="1"/>
    <col min="16" max="16" width="9.140625" customWidth="1"/>
    <col min="17" max="17" width="10" customWidth="1"/>
    <col min="20" max="41" width="9.140625" style="9"/>
  </cols>
  <sheetData>
    <row r="1" spans="1:19" x14ac:dyDescent="0.2">
      <c r="A1" s="89" t="s">
        <v>123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"/>
    </row>
    <row r="2" spans="1:19" x14ac:dyDescent="0.2">
      <c r="A2" s="89" t="s">
        <v>122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"/>
    </row>
    <row r="3" spans="1:19" x14ac:dyDescent="0.2">
      <c r="A3" s="92" t="s">
        <v>119</v>
      </c>
      <c r="B3" s="93"/>
      <c r="C3" s="93"/>
      <c r="D3" s="93"/>
      <c r="E3" s="93"/>
      <c r="F3" s="9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8.25" customHeight="1" x14ac:dyDescent="0.2">
      <c r="A4" s="81"/>
      <c r="B4" s="80"/>
      <c r="C4" s="79"/>
      <c r="D4" s="78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">
      <c r="A5" s="95" t="s">
        <v>0</v>
      </c>
      <c r="B5" s="96"/>
      <c r="C5" s="34"/>
      <c r="D5" s="94" t="s">
        <v>118</v>
      </c>
      <c r="E5" s="94"/>
      <c r="F5" s="44"/>
      <c r="G5" s="97" t="s">
        <v>7</v>
      </c>
      <c r="H5" s="96"/>
      <c r="I5" s="34"/>
      <c r="J5" s="34"/>
      <c r="K5" s="96" t="s">
        <v>0</v>
      </c>
      <c r="L5" s="96"/>
      <c r="M5" s="34"/>
      <c r="N5" s="94" t="s">
        <v>118</v>
      </c>
      <c r="O5" s="94"/>
      <c r="P5" s="40"/>
      <c r="Q5" s="90" t="s">
        <v>7</v>
      </c>
      <c r="R5" s="91"/>
      <c r="S5" s="9"/>
    </row>
    <row r="6" spans="1:19" x14ac:dyDescent="0.2">
      <c r="A6" s="46" t="s">
        <v>1</v>
      </c>
      <c r="B6" s="47">
        <v>1129</v>
      </c>
      <c r="C6" s="34"/>
      <c r="D6" s="45">
        <f>$C$24</f>
        <v>928</v>
      </c>
      <c r="E6" s="38" t="s">
        <v>12</v>
      </c>
      <c r="F6" s="38"/>
      <c r="G6" s="43" t="s">
        <v>8</v>
      </c>
      <c r="H6" s="39">
        <f>($B$6+$B$7)-$B$9</f>
        <v>104</v>
      </c>
      <c r="I6" s="34"/>
      <c r="J6" s="34"/>
      <c r="K6" s="41" t="s">
        <v>1</v>
      </c>
      <c r="L6" s="42">
        <f>$B$6</f>
        <v>1129</v>
      </c>
      <c r="M6" s="34"/>
      <c r="N6" s="37">
        <f>M24</f>
        <v>0.2315369261477046</v>
      </c>
      <c r="O6" s="38" t="s">
        <v>12</v>
      </c>
      <c r="P6" s="38"/>
      <c r="Q6" s="36" t="s">
        <v>8</v>
      </c>
      <c r="R6" s="36">
        <f>($B$6+$B$7)-$B$9</f>
        <v>104</v>
      </c>
      <c r="S6" s="9"/>
    </row>
    <row r="7" spans="1:19" x14ac:dyDescent="0.2">
      <c r="A7" s="46" t="s">
        <v>2</v>
      </c>
      <c r="B7" s="47">
        <v>2409</v>
      </c>
      <c r="C7" s="34"/>
      <c r="D7" s="45">
        <f>$G$24</f>
        <v>2209</v>
      </c>
      <c r="E7" s="38" t="s">
        <v>13</v>
      </c>
      <c r="F7" s="38"/>
      <c r="G7" s="43" t="s">
        <v>9</v>
      </c>
      <c r="H7" s="39">
        <f>($B$7+$B$8)-$B$10</f>
        <v>116</v>
      </c>
      <c r="I7" s="34"/>
      <c r="J7" s="34"/>
      <c r="K7" s="41" t="s">
        <v>2</v>
      </c>
      <c r="L7" s="42">
        <f>$B$7</f>
        <v>2409</v>
      </c>
      <c r="M7" s="34"/>
      <c r="N7" s="37">
        <f>Q24</f>
        <v>0.55114770459081841</v>
      </c>
      <c r="O7" s="38" t="s">
        <v>13</v>
      </c>
      <c r="P7" s="38"/>
      <c r="Q7" s="36" t="s">
        <v>9</v>
      </c>
      <c r="R7" s="36">
        <f>($B$7+$B$8)-$B$10</f>
        <v>116</v>
      </c>
      <c r="S7" s="9"/>
    </row>
    <row r="8" spans="1:19" x14ac:dyDescent="0.2">
      <c r="A8" s="46" t="s">
        <v>3</v>
      </c>
      <c r="B8" s="47">
        <v>787</v>
      </c>
      <c r="C8" s="34"/>
      <c r="D8" s="45">
        <f>$E$34</f>
        <v>574</v>
      </c>
      <c r="E8" s="38" t="s">
        <v>14</v>
      </c>
      <c r="F8" s="38"/>
      <c r="G8" s="43" t="s">
        <v>10</v>
      </c>
      <c r="H8" s="39">
        <f>($B$8+$B$6)-$B$11</f>
        <v>117</v>
      </c>
      <c r="I8" s="34"/>
      <c r="J8" s="34"/>
      <c r="K8" s="41" t="s">
        <v>3</v>
      </c>
      <c r="L8" s="42">
        <f>$B$8</f>
        <v>787</v>
      </c>
      <c r="M8" s="34"/>
      <c r="N8" s="37">
        <f>O34</f>
        <v>0.14321357285429143</v>
      </c>
      <c r="O8" s="38" t="s">
        <v>14</v>
      </c>
      <c r="P8" s="38"/>
      <c r="Q8" s="36" t="s">
        <v>10</v>
      </c>
      <c r="R8" s="36">
        <f>($B$8+$B$6)-$B$11</f>
        <v>117</v>
      </c>
      <c r="S8" s="9"/>
    </row>
    <row r="9" spans="1:19" x14ac:dyDescent="0.2">
      <c r="A9" s="46" t="s">
        <v>4</v>
      </c>
      <c r="B9" s="47">
        <v>3434</v>
      </c>
      <c r="C9" s="34"/>
      <c r="D9" s="45">
        <f>$E$25</f>
        <v>84</v>
      </c>
      <c r="E9" s="38" t="s">
        <v>15</v>
      </c>
      <c r="F9" s="38"/>
      <c r="G9" s="34"/>
      <c r="H9" s="34"/>
      <c r="I9" s="34"/>
      <c r="J9" s="34"/>
      <c r="K9" s="41" t="s">
        <v>4</v>
      </c>
      <c r="L9" s="42">
        <f>$B$9</f>
        <v>3434</v>
      </c>
      <c r="M9" s="34"/>
      <c r="N9" s="37">
        <f>O25</f>
        <v>2.0958083832335328E-2</v>
      </c>
      <c r="O9" s="38" t="s">
        <v>15</v>
      </c>
      <c r="P9" s="38"/>
      <c r="Q9" s="34"/>
      <c r="R9" s="34"/>
      <c r="S9" s="9"/>
    </row>
    <row r="10" spans="1:19" x14ac:dyDescent="0.2">
      <c r="A10" s="46" t="s">
        <v>5</v>
      </c>
      <c r="B10" s="47">
        <v>3080</v>
      </c>
      <c r="C10" s="34"/>
      <c r="D10" s="45">
        <f>$F$30</f>
        <v>96</v>
      </c>
      <c r="E10" s="38" t="s">
        <v>16</v>
      </c>
      <c r="F10" s="38"/>
      <c r="G10" s="34"/>
      <c r="H10" s="34"/>
      <c r="I10" s="34"/>
      <c r="J10" s="34"/>
      <c r="K10" s="41" t="s">
        <v>5</v>
      </c>
      <c r="L10" s="42">
        <f>$B$10</f>
        <v>3080</v>
      </c>
      <c r="M10" s="34"/>
      <c r="N10" s="37">
        <f>P30</f>
        <v>2.3952095808383235E-2</v>
      </c>
      <c r="O10" s="38" t="s">
        <v>16</v>
      </c>
      <c r="P10" s="38"/>
      <c r="Q10" s="34"/>
      <c r="R10" s="34"/>
      <c r="S10" s="9"/>
    </row>
    <row r="11" spans="1:19" x14ac:dyDescent="0.2">
      <c r="A11" s="46" t="s">
        <v>11</v>
      </c>
      <c r="B11" s="47">
        <v>1799</v>
      </c>
      <c r="C11" s="34"/>
      <c r="D11" s="45">
        <f>$D$30</f>
        <v>97</v>
      </c>
      <c r="E11" s="38" t="s">
        <v>17</v>
      </c>
      <c r="F11" s="38"/>
      <c r="G11" s="34"/>
      <c r="H11" s="34"/>
      <c r="I11" s="34"/>
      <c r="J11" s="34"/>
      <c r="K11" s="41" t="s">
        <v>11</v>
      </c>
      <c r="L11" s="42">
        <f>$B$11</f>
        <v>1799</v>
      </c>
      <c r="M11" s="34"/>
      <c r="N11" s="37">
        <f>N30</f>
        <v>2.4201596806387227E-2</v>
      </c>
      <c r="O11" s="38" t="s">
        <v>17</v>
      </c>
      <c r="P11" s="38"/>
      <c r="Q11" s="34"/>
      <c r="R11" s="34"/>
      <c r="S11" s="9"/>
    </row>
    <row r="12" spans="1:19" x14ac:dyDescent="0.2">
      <c r="A12" s="46" t="s">
        <v>6</v>
      </c>
      <c r="B12" s="47">
        <v>4008</v>
      </c>
      <c r="C12" s="34"/>
      <c r="D12" s="45">
        <f>$E$28</f>
        <v>20</v>
      </c>
      <c r="E12" s="38" t="s">
        <v>18</v>
      </c>
      <c r="F12" s="38"/>
      <c r="G12" s="34"/>
      <c r="H12" s="34"/>
      <c r="I12" s="34"/>
      <c r="J12" s="34"/>
      <c r="K12" s="41" t="s">
        <v>6</v>
      </c>
      <c r="L12" s="42">
        <f>$B$12</f>
        <v>4008</v>
      </c>
      <c r="M12" s="34"/>
      <c r="N12" s="37">
        <f>O28</f>
        <v>4.9900199600798403E-3</v>
      </c>
      <c r="O12" s="38" t="s">
        <v>18</v>
      </c>
      <c r="P12" s="38"/>
      <c r="Q12" s="34"/>
      <c r="R12" s="34"/>
      <c r="S12" s="9"/>
    </row>
    <row r="13" spans="1:19" ht="12.75" customHeight="1" x14ac:dyDescent="0.2">
      <c r="A13" s="9"/>
      <c r="B13" s="9"/>
      <c r="C13" s="9"/>
      <c r="D13" s="9"/>
      <c r="E13" s="9"/>
      <c r="F13" s="9"/>
      <c r="G13" s="3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2.75" customHeight="1" x14ac:dyDescent="0.2">
      <c r="A14" s="85" t="s">
        <v>131</v>
      </c>
      <c r="B14" s="85"/>
      <c r="C14" s="85"/>
      <c r="D14" s="85"/>
      <c r="E14" s="85"/>
      <c r="F14" s="9"/>
      <c r="G14" s="3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2.75" customHeight="1" x14ac:dyDescent="0.2">
      <c r="A15" s="84" t="s">
        <v>132</v>
      </c>
      <c r="B15" s="86"/>
      <c r="C15" s="86"/>
      <c r="D15" s="86"/>
      <c r="E15" s="86"/>
      <c r="F15" s="9"/>
      <c r="G15" s="35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2.75" customHeight="1" x14ac:dyDescent="0.2">
      <c r="A16" s="84" t="s">
        <v>133</v>
      </c>
      <c r="B16" s="87"/>
      <c r="C16" s="87"/>
      <c r="D16" s="87"/>
      <c r="E16" s="87"/>
      <c r="F16" s="9"/>
      <c r="G16" s="3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2.75" customHeight="1" x14ac:dyDescent="0.2">
      <c r="A17" s="84" t="s">
        <v>134</v>
      </c>
      <c r="B17" s="88"/>
      <c r="C17" s="88"/>
      <c r="D17" s="88"/>
      <c r="E17" s="88"/>
      <c r="F17" s="9"/>
      <c r="G17" s="3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s="9" customFormat="1" ht="13.5" customHeight="1" x14ac:dyDescent="0.2"/>
    <row r="19" spans="1:19" s="9" customFormat="1" ht="13.5" customHeight="1" x14ac:dyDescent="0.2"/>
    <row r="20" spans="1:19" s="9" customFormat="1" x14ac:dyDescent="0.2"/>
    <row r="21" spans="1:19" s="9" customFormat="1" x14ac:dyDescent="0.2"/>
    <row r="22" spans="1:19" s="9" customFormat="1" ht="22.5" customHeight="1" x14ac:dyDescent="0.2"/>
    <row r="23" spans="1:19" s="9" customFormat="1" x14ac:dyDescent="0.2"/>
    <row r="24" spans="1:19" s="9" customFormat="1" ht="26.25" customHeight="1" x14ac:dyDescent="0.2">
      <c r="C24" s="69">
        <f>$B$6-($E$25+$E$28+$D$30)</f>
        <v>928</v>
      </c>
      <c r="D24" s="33"/>
      <c r="F24" s="33"/>
      <c r="G24" s="69">
        <f>$B$7-($E$25+$E$28+$F$30)</f>
        <v>2209</v>
      </c>
      <c r="H24" s="33"/>
      <c r="M24" s="26">
        <f>($B$6-($E$25+$E$28+$D$30))/B12</f>
        <v>0.2315369261477046</v>
      </c>
      <c r="N24" s="33"/>
      <c r="P24" s="33"/>
      <c r="Q24" s="26">
        <f>($B$7-($E$25+$E$28+$F$30))/B12</f>
        <v>0.55114770459081841</v>
      </c>
    </row>
    <row r="25" spans="1:19" s="9" customFormat="1" ht="15" x14ac:dyDescent="0.2">
      <c r="C25" s="33"/>
      <c r="D25" s="33"/>
      <c r="E25" s="69">
        <f>$H$6-$E$28</f>
        <v>84</v>
      </c>
      <c r="F25" s="33"/>
      <c r="G25" s="33"/>
      <c r="H25" s="33"/>
      <c r="M25" s="33"/>
      <c r="N25" s="33"/>
      <c r="O25" s="26">
        <f>($H$6-$E$28)/B12</f>
        <v>2.0958083832335328E-2</v>
      </c>
      <c r="P25" s="33"/>
      <c r="Q25" s="33"/>
    </row>
    <row r="26" spans="1:19" s="9" customFormat="1" ht="12.75" customHeight="1" x14ac:dyDescent="0.2">
      <c r="C26" s="33"/>
      <c r="D26" s="33"/>
      <c r="E26" s="33"/>
      <c r="F26" s="33"/>
      <c r="G26" s="33"/>
      <c r="H26" s="33"/>
      <c r="M26" s="33"/>
      <c r="N26" s="33"/>
      <c r="P26" s="33"/>
      <c r="Q26" s="33"/>
    </row>
    <row r="27" spans="1:19" s="9" customFormat="1" ht="25.5" customHeight="1" x14ac:dyDescent="0.2">
      <c r="C27" s="33"/>
      <c r="D27" s="33"/>
      <c r="F27" s="33"/>
      <c r="G27" s="33"/>
      <c r="H27" s="33"/>
      <c r="M27" s="33"/>
      <c r="N27" s="33"/>
      <c r="P27" s="33"/>
      <c r="Q27" s="33"/>
    </row>
    <row r="28" spans="1:19" s="9" customFormat="1" ht="15.75" x14ac:dyDescent="0.25">
      <c r="C28" s="33"/>
      <c r="D28" s="33"/>
      <c r="E28" s="77">
        <f>($H$6+$H$7+$H$8)-(($B$6+$B$7+$B$8)-$B$12)</f>
        <v>20</v>
      </c>
      <c r="F28" s="33"/>
      <c r="G28" s="33"/>
      <c r="H28" s="33"/>
      <c r="M28" s="33"/>
      <c r="N28" s="33"/>
      <c r="O28" s="75">
        <f>(($H$6+$H$7+$H$8)-(($B$6+$B$7+$B$8)-$B$12))/B12</f>
        <v>4.9900199600798403E-3</v>
      </c>
      <c r="P28" s="33"/>
      <c r="Q28" s="33"/>
    </row>
    <row r="29" spans="1:19" s="9" customFormat="1" ht="26.25" customHeight="1" x14ac:dyDescent="0.2">
      <c r="C29" s="33"/>
      <c r="E29" s="33"/>
      <c r="G29" s="33"/>
      <c r="H29" s="33"/>
      <c r="M29" s="33"/>
      <c r="O29" s="33"/>
      <c r="Q29" s="33"/>
    </row>
    <row r="30" spans="1:19" s="9" customFormat="1" ht="15" x14ac:dyDescent="0.2">
      <c r="C30" s="33"/>
      <c r="D30" s="76">
        <f>$H$8-$E$28</f>
        <v>97</v>
      </c>
      <c r="E30" s="33"/>
      <c r="F30" s="69">
        <f>$H$7-$E$28</f>
        <v>96</v>
      </c>
      <c r="G30" s="33"/>
      <c r="H30" s="33"/>
      <c r="M30" s="33"/>
      <c r="N30" s="26">
        <f>($H$8-$E$28)/B12</f>
        <v>2.4201596806387227E-2</v>
      </c>
      <c r="O30" s="33"/>
      <c r="P30" s="26">
        <f>($H$7-$E$28)/B12</f>
        <v>2.3952095808383235E-2</v>
      </c>
      <c r="Q30" s="33"/>
    </row>
    <row r="31" spans="1:19" s="9" customFormat="1" ht="15" x14ac:dyDescent="0.2">
      <c r="C31" s="33"/>
      <c r="D31" s="33"/>
      <c r="E31" s="33"/>
      <c r="F31" s="33"/>
      <c r="G31" s="33"/>
      <c r="H31" s="33"/>
      <c r="M31" s="33"/>
      <c r="N31" s="33"/>
      <c r="O31" s="33"/>
      <c r="P31" s="33"/>
      <c r="Q31" s="33"/>
    </row>
    <row r="32" spans="1:19" s="9" customFormat="1" ht="15" x14ac:dyDescent="0.2">
      <c r="C32" s="33"/>
      <c r="D32" s="33"/>
      <c r="E32" s="33"/>
      <c r="F32" s="33"/>
      <c r="G32" s="33"/>
      <c r="H32" s="33"/>
      <c r="M32" s="33"/>
      <c r="N32" s="33"/>
      <c r="O32" s="33"/>
      <c r="P32" s="33"/>
      <c r="Q32" s="33"/>
    </row>
    <row r="33" spans="1:19" s="9" customFormat="1" ht="15" x14ac:dyDescent="0.2">
      <c r="C33" s="33"/>
      <c r="D33" s="33"/>
      <c r="E33" s="33"/>
      <c r="F33" s="33"/>
      <c r="G33" s="33"/>
      <c r="H33" s="33"/>
      <c r="M33" s="33"/>
      <c r="N33" s="33"/>
      <c r="O33" s="33"/>
      <c r="P33" s="33"/>
      <c r="Q33" s="33"/>
    </row>
    <row r="34" spans="1:19" s="9" customFormat="1" ht="26.25" customHeight="1" x14ac:dyDescent="0.2">
      <c r="C34" s="33"/>
      <c r="D34" s="33"/>
      <c r="E34" s="69">
        <f>$B$8-($D$30+$E$28+$F$30)</f>
        <v>574</v>
      </c>
      <c r="F34" s="33"/>
      <c r="G34" s="33"/>
      <c r="H34" s="33"/>
      <c r="K34" s="10" t="s">
        <v>120</v>
      </c>
      <c r="M34" s="33"/>
      <c r="N34" s="33"/>
      <c r="O34" s="26">
        <f>($B$8-($D$30+$E$28+$F$30))/B12</f>
        <v>0.14321357285429143</v>
      </c>
      <c r="P34" s="33"/>
      <c r="Q34" s="33"/>
    </row>
    <row r="35" spans="1:19" s="9" customFormat="1" x14ac:dyDescent="0.2"/>
    <row r="36" spans="1:19" s="9" customFormat="1" x14ac:dyDescent="0.2"/>
    <row r="37" spans="1:19" s="9" customFormat="1" x14ac:dyDescent="0.2"/>
    <row r="38" spans="1:19" s="9" customFormat="1" x14ac:dyDescent="0.2"/>
    <row r="39" spans="1:19" s="9" customFormat="1" x14ac:dyDescent="0.2"/>
    <row r="40" spans="1:19" s="9" customFormat="1" x14ac:dyDescent="0.2"/>
    <row r="42" spans="1:19" x14ac:dyDescent="0.2">
      <c r="K42" s="2"/>
      <c r="L42" s="2"/>
    </row>
    <row r="43" spans="1:19" x14ac:dyDescent="0.2">
      <c r="A43" s="5"/>
      <c r="B43" s="2"/>
    </row>
    <row r="47" spans="1:19" x14ac:dyDescent="0.2">
      <c r="J47" s="4"/>
      <c r="Q47" s="6"/>
      <c r="R47" s="4"/>
      <c r="S47" s="4"/>
    </row>
    <row r="48" spans="1:19" x14ac:dyDescent="0.2">
      <c r="J48" s="4"/>
      <c r="Q48" s="3"/>
      <c r="R48" s="4"/>
    </row>
    <row r="49" spans="10:17" x14ac:dyDescent="0.2">
      <c r="J49" s="4"/>
      <c r="Q49" s="1"/>
    </row>
    <row r="50" spans="10:17" x14ac:dyDescent="0.2">
      <c r="J50" s="4"/>
      <c r="Q50" s="1"/>
    </row>
    <row r="51" spans="10:17" x14ac:dyDescent="0.2">
      <c r="J51" s="4"/>
      <c r="Q51" s="1"/>
    </row>
    <row r="52" spans="10:17" x14ac:dyDescent="0.2">
      <c r="J52" s="4"/>
    </row>
    <row r="53" spans="10:17" x14ac:dyDescent="0.2">
      <c r="J53" s="4"/>
    </row>
  </sheetData>
  <mergeCells count="13">
    <mergeCell ref="A14:E14"/>
    <mergeCell ref="B15:E15"/>
    <mergeCell ref="B16:E16"/>
    <mergeCell ref="B17:E17"/>
    <mergeCell ref="A1:R1"/>
    <mergeCell ref="A2:R2"/>
    <mergeCell ref="Q5:R5"/>
    <mergeCell ref="A3:F3"/>
    <mergeCell ref="D5:E5"/>
    <mergeCell ref="N5:O5"/>
    <mergeCell ref="A5:B5"/>
    <mergeCell ref="K5:L5"/>
    <mergeCell ref="G5:H5"/>
  </mergeCells>
  <phoneticPr fontId="0" type="noConversion"/>
  <pageMargins left="0.25" right="0.25" top="0.25" bottom="0.25" header="0.5" footer="0.5"/>
  <pageSetup scale="79" orientation="landscape" r:id="rId1"/>
  <headerFooter alignWithMargins="0"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opLeftCell="A43" zoomScale="90" zoomScaleNormal="90" workbookViewId="0">
      <selection activeCell="L59" sqref="L59"/>
    </sheetView>
  </sheetViews>
  <sheetFormatPr defaultRowHeight="12.75" x14ac:dyDescent="0.2"/>
  <cols>
    <col min="1" max="1" width="17" style="7" customWidth="1"/>
    <col min="2" max="2" width="15.7109375" style="7" customWidth="1"/>
    <col min="3" max="3" width="8.7109375" style="7" customWidth="1"/>
    <col min="4" max="4" width="26.85546875" style="7" bestFit="1" customWidth="1"/>
    <col min="5" max="5" width="13.28515625" style="7" customWidth="1"/>
    <col min="6" max="6" width="8.7109375" style="7" customWidth="1"/>
    <col min="7" max="7" width="22.7109375" style="7" customWidth="1"/>
    <col min="8" max="8" width="11.7109375" style="7" customWidth="1"/>
    <col min="9" max="9" width="8.28515625" style="7" customWidth="1"/>
    <col min="10" max="10" width="10" style="10" bestFit="1" customWidth="1"/>
    <col min="11" max="11" width="9.7109375" style="10" bestFit="1" customWidth="1"/>
    <col min="12" max="12" width="9.140625" style="10"/>
    <col min="13" max="13" width="8" style="10" bestFit="1" customWidth="1"/>
    <col min="14" max="14" width="20.28515625" style="10" bestFit="1" customWidth="1"/>
    <col min="15" max="39" width="9.140625" style="10"/>
    <col min="40" max="16384" width="9.140625" style="7"/>
  </cols>
  <sheetData>
    <row r="1" spans="1:39" x14ac:dyDescent="0.2">
      <c r="A1" s="89" t="s">
        <v>121</v>
      </c>
      <c r="B1" s="89"/>
      <c r="C1" s="89"/>
      <c r="D1" s="89"/>
      <c r="E1" s="89"/>
      <c r="F1" s="89"/>
      <c r="G1" s="89"/>
      <c r="H1" s="89"/>
      <c r="I1" s="89"/>
    </row>
    <row r="2" spans="1:39" x14ac:dyDescent="0.2">
      <c r="A2" s="98" t="s">
        <v>126</v>
      </c>
      <c r="B2" s="98"/>
      <c r="C2" s="98"/>
      <c r="D2" s="98"/>
      <c r="E2" s="98"/>
      <c r="F2" s="98"/>
      <c r="G2" s="98"/>
      <c r="H2" s="98"/>
      <c r="I2" s="98"/>
    </row>
    <row r="3" spans="1:39" customFormat="1" ht="12.75" customHeight="1" x14ac:dyDescent="0.2">
      <c r="A3" s="24" t="s">
        <v>119</v>
      </c>
      <c r="B3" s="23"/>
      <c r="C3" s="23"/>
      <c r="D3" s="9"/>
      <c r="E3" s="9"/>
      <c r="F3" s="9"/>
      <c r="G3" s="9" t="s">
        <v>120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s="8" customFormat="1" ht="8.25" customHeight="1" x14ac:dyDescent="0.2">
      <c r="A4" s="48"/>
      <c r="B4" s="48"/>
      <c r="C4" s="4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25.5" x14ac:dyDescent="0.2">
      <c r="A5" s="14" t="s">
        <v>108</v>
      </c>
      <c r="B5" s="21" t="s">
        <v>19</v>
      </c>
      <c r="C5" s="49"/>
      <c r="D5" s="22" t="s">
        <v>109</v>
      </c>
      <c r="E5" s="21" t="s">
        <v>19</v>
      </c>
      <c r="F5" s="49"/>
      <c r="G5" s="22" t="s">
        <v>130</v>
      </c>
      <c r="H5" s="21" t="s">
        <v>19</v>
      </c>
      <c r="I5" s="21" t="s">
        <v>110</v>
      </c>
    </row>
    <row r="6" spans="1:39" x14ac:dyDescent="0.2">
      <c r="A6" s="12" t="s">
        <v>112</v>
      </c>
      <c r="B6" s="13">
        <v>51796.686778409501</v>
      </c>
      <c r="C6" s="11"/>
      <c r="D6" s="12" t="s">
        <v>8</v>
      </c>
      <c r="E6" s="16">
        <f>('4-Way'!$B$6+'4-Way'!$B$7)-'4-Way'!B$10</f>
        <v>37860.1549283028</v>
      </c>
      <c r="F6" s="10"/>
      <c r="G6" s="12" t="s">
        <v>33</v>
      </c>
      <c r="H6" s="19">
        <f>'4-Way'!$B$6-($H$10+$H$13+$H$15+$H$16+$H$18+$H$19+$H$20)</f>
        <v>4494.1910526402062</v>
      </c>
      <c r="I6" s="20">
        <f t="shared" ref="I6:I20" si="0">H6/$H$21</f>
        <v>5.261759234653135E-2</v>
      </c>
    </row>
    <row r="7" spans="1:39" x14ac:dyDescent="0.2">
      <c r="A7" s="12" t="s">
        <v>113</v>
      </c>
      <c r="B7" s="13">
        <v>58492.577488151299</v>
      </c>
      <c r="C7" s="50"/>
      <c r="D7" s="12" t="s">
        <v>32</v>
      </c>
      <c r="E7" s="16">
        <f>('4-Way'!$B$6+'4-Way'!$B$8)-'4-Way'!B$12</f>
        <v>38654.582639628105</v>
      </c>
      <c r="F7" s="10"/>
      <c r="G7" s="12" t="s">
        <v>34</v>
      </c>
      <c r="H7" s="19">
        <f>'4-Way'!$B$7-($H$10+$H$11+$H$14+$H$16+$H$17+$H$19+$H$20)</f>
        <v>5901.4629984165003</v>
      </c>
      <c r="I7" s="20">
        <f t="shared" si="0"/>
        <v>6.9093808131809639E-2</v>
      </c>
    </row>
    <row r="8" spans="1:39" x14ac:dyDescent="0.2">
      <c r="A8" s="12" t="s">
        <v>114</v>
      </c>
      <c r="B8" s="13">
        <v>61193.631706657303</v>
      </c>
      <c r="C8" s="50"/>
      <c r="D8" s="12" t="s">
        <v>40</v>
      </c>
      <c r="E8" s="17">
        <f>('4-Way'!$B$6+'4-Way'!$B$9)-'4-Way'!$B$13</f>
        <v>18816.587791104997</v>
      </c>
      <c r="F8" s="10"/>
      <c r="G8" s="12" t="s">
        <v>35</v>
      </c>
      <c r="H8" s="19">
        <f>'4-Way'!$B$8-($H$11+$H$12+$H$15+$H$16+$H$17+$H$18+$H$20)</f>
        <v>7876.1833094251124</v>
      </c>
      <c r="I8" s="20">
        <f t="shared" si="0"/>
        <v>9.2213659314376861E-2</v>
      </c>
    </row>
    <row r="9" spans="1:39" x14ac:dyDescent="0.2">
      <c r="A9" s="12" t="s">
        <v>115</v>
      </c>
      <c r="B9" s="13">
        <v>30642.211722547301</v>
      </c>
      <c r="C9" s="51"/>
      <c r="D9" s="12" t="s">
        <v>41</v>
      </c>
      <c r="E9" s="17">
        <f>('4-Way'!$B$7+'4-Way'!$B$9)-'4-Way'!$B$14</f>
        <v>21608.433748048192</v>
      </c>
      <c r="F9" s="10"/>
      <c r="G9" s="12" t="s">
        <v>42</v>
      </c>
      <c r="H9" s="19">
        <f>'4-Way'!$B$9-($H$12+$H$13+$H$14+$H$17+$H$18+$H$19+$H$20)</f>
        <v>2882.6376953803301</v>
      </c>
      <c r="I9" s="20">
        <f t="shared" si="0"/>
        <v>3.3749667818229655E-2</v>
      </c>
      <c r="N9" s="70"/>
    </row>
    <row r="10" spans="1:39" x14ac:dyDescent="0.2">
      <c r="A10" s="12" t="s">
        <v>21</v>
      </c>
      <c r="B10" s="13">
        <v>72429.109338258</v>
      </c>
      <c r="C10" s="51"/>
      <c r="D10" s="12" t="s">
        <v>9</v>
      </c>
      <c r="E10" s="16">
        <f>('4-Way'!$B$7+'4-Way'!$B$8)-'4-Way'!B$11</f>
        <v>43126.075757658997</v>
      </c>
      <c r="F10" s="10"/>
      <c r="G10" s="12" t="s">
        <v>37</v>
      </c>
      <c r="H10" s="19">
        <f>'4-Way'!$E$6-($H$20+$H$19+$H$16)</f>
        <v>4335.3055103752122</v>
      </c>
      <c r="I10" s="20">
        <f t="shared" si="0"/>
        <v>5.0757374435291089E-2</v>
      </c>
      <c r="N10" s="71"/>
    </row>
    <row r="11" spans="1:39" x14ac:dyDescent="0.2">
      <c r="A11" s="12" t="s">
        <v>22</v>
      </c>
      <c r="B11" s="13">
        <v>76560.133437149605</v>
      </c>
      <c r="C11" s="50"/>
      <c r="D11" s="12" t="s">
        <v>46</v>
      </c>
      <c r="E11" s="17">
        <f>('4-Way'!$B$8+'4-Way'!$B$9)-'4-Way'!$B$15</f>
        <v>21154.475055862204</v>
      </c>
      <c r="F11" s="10"/>
      <c r="G11" s="12" t="s">
        <v>38</v>
      </c>
      <c r="H11" s="19">
        <f>'4-Way'!$E$10-($H$20+$H$16+$H$17)</f>
        <v>8012.3709170809016</v>
      </c>
      <c r="I11" s="20">
        <f t="shared" si="0"/>
        <v>9.3808131809726594E-2</v>
      </c>
    </row>
    <row r="12" spans="1:39" x14ac:dyDescent="0.2">
      <c r="A12" s="12" t="s">
        <v>23</v>
      </c>
      <c r="B12" s="13">
        <v>74335.735845438699</v>
      </c>
      <c r="C12" s="51"/>
      <c r="D12" s="12" t="s">
        <v>36</v>
      </c>
      <c r="E12" s="17">
        <f>(('4-Way'!$E$6+'4-Way'!$E$7+'4-Way'!$E$10)-(('4-Way'!$B$6+'4-Way'!$B$7+'4-Way'!$B$8)-'4-Way'!$B$16))</f>
        <v>30687.607591765787</v>
      </c>
      <c r="F12" s="10"/>
      <c r="G12" s="12" t="s">
        <v>47</v>
      </c>
      <c r="H12" s="19">
        <f>'4-Way'!$E$11-($H$20+$H$18+$H$17)</f>
        <v>2224.3975917108764</v>
      </c>
      <c r="I12" s="20">
        <f t="shared" si="0"/>
        <v>2.604305075737489E-2</v>
      </c>
    </row>
    <row r="13" spans="1:39" x14ac:dyDescent="0.2">
      <c r="A13" s="12" t="s">
        <v>24</v>
      </c>
      <c r="B13" s="13">
        <v>63622.310709851801</v>
      </c>
      <c r="C13" s="51"/>
      <c r="D13" s="12" t="s">
        <v>48</v>
      </c>
      <c r="E13" s="17">
        <f>((E10+E9+'4-Way'!$E$11)-(('4-Way'!$B$7+'4-Way'!$B$8+'4-Way'!$B$9)-'4-Way'!$B$18))</f>
        <v>16478.700526347602</v>
      </c>
      <c r="F13" s="10"/>
      <c r="G13" s="12" t="s">
        <v>44</v>
      </c>
      <c r="H13" s="19">
        <f>E8-(H18+H19+H20)</f>
        <v>1475.3657496041778</v>
      </c>
      <c r="I13" s="20">
        <f t="shared" si="0"/>
        <v>1.7273452032953027E-2</v>
      </c>
    </row>
    <row r="14" spans="1:39" x14ac:dyDescent="0.2">
      <c r="A14" s="12" t="s">
        <v>25</v>
      </c>
      <c r="B14" s="13">
        <v>67526.355462650405</v>
      </c>
      <c r="C14" s="51"/>
      <c r="D14" s="12" t="s">
        <v>49</v>
      </c>
      <c r="E14" s="17">
        <f>((E7+E8+E11)-(('4-Way'!$B$6+'4-Way'!$B$8+'4-Way'!$B$9)-'4-Way'!$B$19))</f>
        <v>14503.980215339019</v>
      </c>
      <c r="F14" s="10"/>
      <c r="G14" s="12" t="s">
        <v>43</v>
      </c>
      <c r="H14" s="19">
        <f>E9-(H17+H19+H20)</f>
        <v>2292.4913955387892</v>
      </c>
      <c r="I14" s="20">
        <f t="shared" si="0"/>
        <v>2.6840287005049968E-2</v>
      </c>
    </row>
    <row r="15" spans="1:39" x14ac:dyDescent="0.2">
      <c r="A15" s="12" t="s">
        <v>26</v>
      </c>
      <c r="B15" s="13">
        <v>70681.368373342397</v>
      </c>
      <c r="C15" s="51"/>
      <c r="D15" s="12" t="s">
        <v>45</v>
      </c>
      <c r="E15" s="17">
        <f>((E6+'4-Way'!$E$8+'4-Way'!$E$9)-(('4-Way'!$B$6+'4-Way'!$B$7+'4-Way'!$B$9)-'4-Way'!$B$17))</f>
        <v>14889.845103697095</v>
      </c>
      <c r="F15" s="10"/>
      <c r="G15" s="12" t="s">
        <v>39</v>
      </c>
      <c r="H15" s="19">
        <f>'4-Way'!$E$7-($H$20+$H$16+$H$18)</f>
        <v>5515.5981100585923</v>
      </c>
      <c r="I15" s="20">
        <f t="shared" si="0"/>
        <v>6.4576136061653952E-2</v>
      </c>
    </row>
    <row r="16" spans="1:39" x14ac:dyDescent="0.2">
      <c r="A16" s="12" t="s">
        <v>27</v>
      </c>
      <c r="B16" s="13">
        <v>82529.690239393996</v>
      </c>
      <c r="C16" s="51"/>
      <c r="D16" s="10"/>
      <c r="E16" s="10"/>
      <c r="F16" s="10"/>
      <c r="G16" s="12" t="s">
        <v>51</v>
      </c>
      <c r="H16" s="19">
        <f>'4-Way'!$E$12-$H$20</f>
        <v>18635.004314230493</v>
      </c>
      <c r="I16" s="20">
        <f t="shared" si="0"/>
        <v>0.21817698644698266</v>
      </c>
    </row>
    <row r="17" spans="1:9" x14ac:dyDescent="0.2">
      <c r="A17" s="12" t="s">
        <v>28</v>
      </c>
      <c r="B17" s="13">
        <v>77536.144625349203</v>
      </c>
      <c r="C17" s="29"/>
      <c r="D17" s="10"/>
      <c r="E17" s="10"/>
      <c r="F17" s="10"/>
      <c r="G17" s="12" t="s">
        <v>52</v>
      </c>
      <c r="H17" s="19">
        <f>'4-Way'!$E$13-$H$20</f>
        <v>4426.097248812308</v>
      </c>
      <c r="I17" s="20">
        <f t="shared" si="0"/>
        <v>5.1820356098856435E-2</v>
      </c>
    </row>
    <row r="18" spans="1:9" x14ac:dyDescent="0.2">
      <c r="A18" s="12" t="s">
        <v>29</v>
      </c>
      <c r="B18" s="13">
        <v>80918.136882134102</v>
      </c>
      <c r="C18" s="10"/>
      <c r="D18" s="10"/>
      <c r="E18" s="10"/>
      <c r="F18" s="10"/>
      <c r="G18" s="12" t="s">
        <v>53</v>
      </c>
      <c r="H18" s="19">
        <f>'4-Way'!$E$14-$H$20</f>
        <v>2451.376937803725</v>
      </c>
      <c r="I18" s="20">
        <f t="shared" si="0"/>
        <v>2.8700504916289546E-2</v>
      </c>
    </row>
    <row r="19" spans="1:9" x14ac:dyDescent="0.2">
      <c r="A19" s="12" t="s">
        <v>30</v>
      </c>
      <c r="B19" s="13">
        <v>79510.864936357801</v>
      </c>
      <c r="C19" s="10"/>
      <c r="D19" s="10"/>
      <c r="E19" s="10"/>
      <c r="F19" s="10"/>
      <c r="G19" s="12" t="s">
        <v>54</v>
      </c>
      <c r="H19" s="19">
        <f>'4-Way'!$E$15-$H$20</f>
        <v>2837.2418261618004</v>
      </c>
      <c r="I19" s="20">
        <f t="shared" si="0"/>
        <v>3.321817698644719E-2</v>
      </c>
    </row>
    <row r="20" spans="1:9" x14ac:dyDescent="0.2">
      <c r="A20" s="12" t="s">
        <v>31</v>
      </c>
      <c r="B20" s="13">
        <v>85412.327934774294</v>
      </c>
      <c r="C20" s="10"/>
      <c r="D20" s="10"/>
      <c r="E20" s="10"/>
      <c r="F20" s="10"/>
      <c r="G20" s="12" t="s">
        <v>50</v>
      </c>
      <c r="H20" s="19">
        <f>('4-Way'!$E$12+'4-Way'!$E$15+'4-Way'!$E$13+'4-Way'!$E$14)-(('4-Way'!$E$6+'4-Way'!$E$7+'4-Way'!$E$10+'4-Way'!$E$8+'4-Way'!$E$9+'4-Way'!$E$11)-(('4-Way'!$B$6+'4-Way'!$B$7+'4-Way'!$B$8+'4-Way'!$B$9)-'4-Way'!$B$20))</f>
        <v>12052.603277535294</v>
      </c>
      <c r="I20" s="20">
        <f t="shared" si="0"/>
        <v>0.14111081583842727</v>
      </c>
    </row>
    <row r="21" spans="1:9" x14ac:dyDescent="0.2">
      <c r="A21" s="10"/>
      <c r="B21" s="10"/>
      <c r="C21" s="10"/>
      <c r="D21" s="10"/>
      <c r="E21" s="10"/>
      <c r="F21" s="10"/>
      <c r="G21" s="64" t="s">
        <v>111</v>
      </c>
      <c r="H21" s="65">
        <f>SUM(H6:H20)</f>
        <v>85412.327934774308</v>
      </c>
      <c r="I21" s="66">
        <f>SUM(I6:I20)</f>
        <v>1.0000000000000002</v>
      </c>
    </row>
    <row r="22" spans="1:9" x14ac:dyDescent="0.2">
      <c r="A22" s="10"/>
      <c r="B22" s="10"/>
      <c r="C22" s="10"/>
      <c r="D22" s="10"/>
      <c r="E22" s="10"/>
      <c r="F22" s="10"/>
      <c r="G22" s="10"/>
      <c r="H22" s="61"/>
      <c r="I22" s="10"/>
    </row>
    <row r="23" spans="1:9" x14ac:dyDescent="0.2">
      <c r="A23" s="99" t="s">
        <v>131</v>
      </c>
      <c r="B23" s="100"/>
      <c r="C23" s="100"/>
      <c r="D23" s="101"/>
      <c r="E23" s="10"/>
      <c r="F23" s="10"/>
      <c r="G23" s="10"/>
      <c r="H23" s="10"/>
      <c r="I23" s="10"/>
    </row>
    <row r="24" spans="1:9" x14ac:dyDescent="0.2">
      <c r="A24" s="84" t="s">
        <v>132</v>
      </c>
      <c r="B24" s="102"/>
      <c r="C24" s="102"/>
      <c r="D24" s="102"/>
      <c r="E24" s="10"/>
      <c r="F24" s="10"/>
      <c r="G24" s="10"/>
      <c r="H24" s="10"/>
      <c r="I24" s="10"/>
    </row>
    <row r="25" spans="1:9" x14ac:dyDescent="0.2">
      <c r="A25" s="84" t="s">
        <v>133</v>
      </c>
      <c r="B25" s="103"/>
      <c r="C25" s="103"/>
      <c r="D25" s="103"/>
      <c r="E25" s="10"/>
      <c r="F25" s="10"/>
      <c r="G25" s="10"/>
      <c r="H25" s="10"/>
      <c r="I25" s="10"/>
    </row>
    <row r="26" spans="1:9" x14ac:dyDescent="0.2">
      <c r="A26" s="84" t="s">
        <v>134</v>
      </c>
      <c r="B26" s="104"/>
      <c r="C26" s="104"/>
      <c r="D26" s="104"/>
      <c r="E26" s="10"/>
      <c r="F26" s="10"/>
      <c r="G26" s="10"/>
      <c r="H26" s="10"/>
      <c r="I26" s="10"/>
    </row>
    <row r="27" spans="1:9" x14ac:dyDescent="0.2">
      <c r="A27" s="84" t="s">
        <v>135</v>
      </c>
      <c r="B27" s="105"/>
      <c r="C27" s="105"/>
      <c r="D27" s="105"/>
      <c r="E27" s="10"/>
      <c r="F27" s="10"/>
      <c r="G27" s="10"/>
      <c r="H27" s="10"/>
      <c r="I27" s="10"/>
    </row>
    <row r="28" spans="1:9" x14ac:dyDescent="0.2">
      <c r="A28" s="89" t="s">
        <v>121</v>
      </c>
      <c r="B28" s="89"/>
      <c r="C28" s="89"/>
      <c r="D28" s="89"/>
      <c r="E28" s="89"/>
      <c r="F28" s="89"/>
      <c r="G28" s="89"/>
      <c r="H28" s="89"/>
      <c r="I28" s="89"/>
    </row>
    <row r="29" spans="1:9" x14ac:dyDescent="0.2">
      <c r="A29" s="98" t="s">
        <v>129</v>
      </c>
      <c r="B29" s="98"/>
      <c r="C29" s="98"/>
      <c r="D29" s="98"/>
      <c r="E29" s="98"/>
      <c r="F29" s="98"/>
      <c r="G29" s="98"/>
      <c r="H29" s="98"/>
      <c r="I29" s="98"/>
    </row>
    <row r="30" spans="1:9" x14ac:dyDescent="0.2">
      <c r="A30" s="10"/>
      <c r="B30" s="10"/>
      <c r="C30" s="25"/>
      <c r="D30" s="10"/>
      <c r="E30" s="10"/>
      <c r="F30" s="10"/>
      <c r="G30" s="10"/>
      <c r="H30" s="10"/>
      <c r="I30" s="10"/>
    </row>
    <row r="31" spans="1:9" x14ac:dyDescent="0.2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">
      <c r="A32" s="10"/>
      <c r="B32" s="10"/>
      <c r="C32" s="10"/>
      <c r="D32" s="10"/>
      <c r="E32" s="10"/>
      <c r="F32" s="10"/>
      <c r="G32" s="10"/>
      <c r="H32" s="10"/>
      <c r="I32" s="10"/>
    </row>
    <row r="33" spans="1:13" x14ac:dyDescent="0.2">
      <c r="A33" s="10"/>
      <c r="B33" s="10"/>
      <c r="C33" s="10"/>
      <c r="D33" s="10"/>
      <c r="E33" s="10"/>
      <c r="F33" s="10"/>
      <c r="G33" s="10"/>
      <c r="H33" s="10"/>
      <c r="I33" s="10"/>
    </row>
    <row r="34" spans="1:13" x14ac:dyDescent="0.2">
      <c r="A34" s="10"/>
      <c r="B34" s="10"/>
      <c r="C34" s="10"/>
      <c r="D34" s="10"/>
      <c r="E34" s="10"/>
      <c r="F34" s="10"/>
      <c r="G34" s="10"/>
      <c r="H34" s="10"/>
      <c r="I34" s="10"/>
      <c r="M34" s="72"/>
    </row>
    <row r="35" spans="1:13" x14ac:dyDescent="0.2">
      <c r="A35" s="10"/>
      <c r="B35" s="10"/>
      <c r="C35" s="10"/>
      <c r="D35" s="10"/>
      <c r="E35" s="10"/>
      <c r="F35" s="10"/>
      <c r="G35" s="10"/>
      <c r="H35" s="10"/>
      <c r="I35" s="10"/>
      <c r="M35" s="72"/>
    </row>
    <row r="36" spans="1:13" x14ac:dyDescent="0.2">
      <c r="A36" s="10"/>
      <c r="B36" s="10"/>
      <c r="C36" s="10"/>
      <c r="D36" s="27"/>
      <c r="E36" s="10"/>
      <c r="F36" s="10"/>
      <c r="G36" s="10"/>
      <c r="H36" s="10"/>
      <c r="I36" s="10"/>
      <c r="M36" s="72"/>
    </row>
    <row r="37" spans="1:13" x14ac:dyDescent="0.2">
      <c r="A37" s="10"/>
      <c r="B37" s="10"/>
      <c r="C37" s="10"/>
      <c r="D37" s="27"/>
      <c r="E37" s="10"/>
      <c r="F37" s="10"/>
      <c r="G37" s="28"/>
      <c r="H37" s="28"/>
      <c r="I37" s="10"/>
      <c r="M37" s="72"/>
    </row>
    <row r="38" spans="1:13" x14ac:dyDescent="0.2">
      <c r="A38" s="28"/>
      <c r="B38" s="10"/>
      <c r="C38" s="10"/>
      <c r="D38" s="27"/>
      <c r="E38" s="10"/>
      <c r="F38" s="10"/>
      <c r="G38" s="10"/>
      <c r="H38" s="10"/>
      <c r="I38" s="10"/>
      <c r="M38" s="72"/>
    </row>
    <row r="39" spans="1:13" x14ac:dyDescent="0.2">
      <c r="A39" s="10"/>
      <c r="B39" s="10"/>
      <c r="C39" s="10"/>
      <c r="D39" s="27"/>
      <c r="E39" s="10"/>
      <c r="F39" s="10"/>
      <c r="G39" s="10"/>
      <c r="H39" s="10"/>
      <c r="I39" s="10"/>
      <c r="M39" s="72"/>
    </row>
    <row r="40" spans="1:13" x14ac:dyDescent="0.2">
      <c r="A40" s="10"/>
      <c r="B40" s="10"/>
      <c r="C40" s="10"/>
      <c r="D40" s="27"/>
      <c r="E40" s="10"/>
      <c r="F40" s="10"/>
      <c r="G40" s="29"/>
      <c r="H40" s="29"/>
      <c r="I40" s="10"/>
      <c r="M40" s="72"/>
    </row>
    <row r="41" spans="1:13" x14ac:dyDescent="0.2">
      <c r="A41" s="29"/>
      <c r="B41" s="10"/>
      <c r="C41" s="10"/>
      <c r="D41" s="27"/>
      <c r="E41" s="30"/>
      <c r="F41" s="10"/>
      <c r="G41" s="29"/>
      <c r="H41" s="29"/>
      <c r="I41" s="10"/>
      <c r="M41" s="73"/>
    </row>
    <row r="42" spans="1:13" x14ac:dyDescent="0.2">
      <c r="A42" s="29"/>
      <c r="B42" s="10"/>
      <c r="C42" s="25"/>
      <c r="D42" s="10"/>
      <c r="E42" s="10"/>
      <c r="F42" s="26"/>
      <c r="G42" s="29"/>
      <c r="H42" s="10"/>
      <c r="I42" s="10"/>
    </row>
    <row r="43" spans="1:13" x14ac:dyDescent="0.2">
      <c r="A43" s="31"/>
      <c r="B43" s="10"/>
      <c r="C43" s="10"/>
      <c r="D43" s="10"/>
      <c r="E43" s="10"/>
      <c r="F43" s="10"/>
      <c r="G43" s="29"/>
      <c r="H43" s="29"/>
      <c r="I43" s="10"/>
    </row>
    <row r="44" spans="1:13" x14ac:dyDescent="0.2">
      <c r="A44" s="31"/>
      <c r="B44" s="10"/>
      <c r="C44" s="10"/>
      <c r="D44" s="10"/>
      <c r="E44" s="10"/>
      <c r="F44" s="10" t="s">
        <v>120</v>
      </c>
      <c r="G44" s="29"/>
      <c r="H44" s="29"/>
      <c r="I44" s="10"/>
    </row>
    <row r="45" spans="1:13" x14ac:dyDescent="0.2">
      <c r="A45" s="31"/>
      <c r="B45" s="10"/>
      <c r="C45" s="10"/>
      <c r="D45" s="10"/>
      <c r="E45" s="10"/>
      <c r="F45" s="10"/>
      <c r="G45" s="29"/>
      <c r="H45" s="29"/>
      <c r="I45" s="10"/>
    </row>
    <row r="46" spans="1:13" x14ac:dyDescent="0.2">
      <c r="A46" s="31"/>
      <c r="B46" s="10"/>
      <c r="C46" s="10"/>
      <c r="D46" s="10"/>
      <c r="E46" s="10"/>
      <c r="F46" s="10"/>
      <c r="G46" s="29"/>
      <c r="H46" s="29"/>
      <c r="I46" s="10"/>
    </row>
    <row r="47" spans="1:13" x14ac:dyDescent="0.2">
      <c r="A47" s="31"/>
      <c r="B47" s="10"/>
      <c r="C47" s="10"/>
      <c r="D47" s="10"/>
      <c r="E47" s="10"/>
      <c r="F47" s="10"/>
      <c r="G47" s="29"/>
      <c r="H47" s="29"/>
      <c r="I47" s="10"/>
    </row>
    <row r="48" spans="1:13" x14ac:dyDescent="0.2">
      <c r="A48" s="31"/>
      <c r="B48" s="10"/>
      <c r="C48" s="10"/>
      <c r="D48" s="10"/>
      <c r="E48" s="10"/>
      <c r="F48" s="10"/>
      <c r="G48" s="29"/>
      <c r="H48" s="29"/>
      <c r="I48" s="10"/>
    </row>
    <row r="49" spans="1:9" ht="18" x14ac:dyDescent="0.25">
      <c r="A49" s="31"/>
      <c r="B49" s="10"/>
      <c r="C49" s="10"/>
      <c r="D49" s="32">
        <f>$H$20/$H$21</f>
        <v>0.14111081583842727</v>
      </c>
      <c r="E49" s="10"/>
      <c r="F49" s="10"/>
      <c r="G49" s="10"/>
      <c r="H49" s="10"/>
      <c r="I49" s="10"/>
    </row>
    <row r="50" spans="1:9" x14ac:dyDescent="0.2">
      <c r="A50" s="10"/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10"/>
      <c r="B51" s="10"/>
      <c r="C51" s="10"/>
      <c r="D51" s="10"/>
      <c r="E51" s="10"/>
      <c r="F51" s="10"/>
      <c r="G51" s="10"/>
      <c r="H51" s="10"/>
      <c r="I51" s="10"/>
    </row>
    <row r="52" spans="1:9" x14ac:dyDescent="0.2">
      <c r="A52" s="10"/>
      <c r="B52" s="10"/>
      <c r="C52" s="10"/>
      <c r="D52" s="10"/>
      <c r="E52" s="10"/>
      <c r="F52" s="10"/>
      <c r="G52" s="10"/>
      <c r="H52" s="10"/>
      <c r="I52" s="10"/>
    </row>
    <row r="53" spans="1:9" x14ac:dyDescent="0.2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2">
      <c r="A54" s="10"/>
      <c r="B54" s="10"/>
      <c r="C54" s="10"/>
      <c r="D54" s="10"/>
      <c r="E54" s="10"/>
      <c r="F54" s="10"/>
      <c r="G54" s="10"/>
      <c r="H54" s="10"/>
      <c r="I54" s="10"/>
    </row>
    <row r="55" spans="1:9" x14ac:dyDescent="0.2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2">
      <c r="A56" s="10"/>
      <c r="B56" s="10"/>
      <c r="C56" s="10"/>
      <c r="D56" s="10"/>
      <c r="E56" s="10"/>
      <c r="F56" s="10"/>
      <c r="G56" s="10"/>
      <c r="H56" s="10"/>
      <c r="I56" s="10"/>
    </row>
    <row r="57" spans="1:9" x14ac:dyDescent="0.2">
      <c r="A57" s="10"/>
      <c r="B57" s="10"/>
      <c r="C57" s="10"/>
      <c r="D57" s="10"/>
      <c r="E57" s="10"/>
      <c r="F57" s="10"/>
      <c r="G57" s="10"/>
      <c r="H57" s="10"/>
      <c r="I57" s="10"/>
    </row>
    <row r="58" spans="1:9" x14ac:dyDescent="0.2">
      <c r="A58" s="10"/>
      <c r="B58" s="10"/>
      <c r="C58" s="10"/>
      <c r="D58" s="10"/>
      <c r="E58" s="10"/>
      <c r="F58" s="10"/>
      <c r="G58" s="10"/>
      <c r="H58" s="10"/>
      <c r="I58" s="10"/>
    </row>
    <row r="59" spans="1:9" x14ac:dyDescent="0.2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2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2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2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2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2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2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2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2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2">
      <c r="A70" s="10"/>
      <c r="B70" s="10"/>
      <c r="C70" s="10"/>
      <c r="D70" s="10"/>
    </row>
  </sheetData>
  <mergeCells count="9">
    <mergeCell ref="A28:I28"/>
    <mergeCell ref="A29:I29"/>
    <mergeCell ref="A1:I1"/>
    <mergeCell ref="A2:I2"/>
    <mergeCell ref="A23:D23"/>
    <mergeCell ref="B24:D24"/>
    <mergeCell ref="B25:D25"/>
    <mergeCell ref="B26:D26"/>
    <mergeCell ref="B27:D27"/>
  </mergeCells>
  <phoneticPr fontId="0" type="noConversion"/>
  <pageMargins left="0.25" right="0.25" top="0.5" bottom="0.25" header="0.5" footer="0.5"/>
  <pageSetup orientation="landscape" r:id="rId1"/>
  <headerFooter alignWithMargins="0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"/>
  <sheetViews>
    <sheetView zoomScale="90" zoomScaleNormal="90" workbookViewId="0">
      <selection activeCell="J13" sqref="J13"/>
    </sheetView>
  </sheetViews>
  <sheetFormatPr defaultColWidth="13.7109375" defaultRowHeight="12.75" x14ac:dyDescent="0.2"/>
  <cols>
    <col min="1" max="1" width="15.140625" style="7" customWidth="1"/>
    <col min="2" max="2" width="10.7109375" style="7" customWidth="1"/>
    <col min="3" max="3" width="8.7109375" style="7" customWidth="1"/>
    <col min="4" max="4" width="26.5703125" style="7" customWidth="1"/>
    <col min="5" max="5" width="11.28515625" style="7" customWidth="1"/>
    <col min="6" max="6" width="8.28515625" style="7" customWidth="1"/>
    <col min="7" max="7" width="28.85546875" style="7" customWidth="1"/>
    <col min="8" max="8" width="13.5703125" style="7" customWidth="1"/>
    <col min="9" max="9" width="10.140625" style="7" customWidth="1"/>
    <col min="10" max="31" width="13.7109375" style="10"/>
    <col min="32" max="16384" width="13.7109375" style="7"/>
  </cols>
  <sheetData>
    <row r="1" spans="1:34" x14ac:dyDescent="0.2">
      <c r="A1" s="106" t="s">
        <v>124</v>
      </c>
      <c r="B1" s="106"/>
      <c r="C1" s="106"/>
      <c r="D1" s="106"/>
      <c r="E1" s="106"/>
      <c r="F1" s="106"/>
      <c r="G1" s="106"/>
      <c r="H1" s="106"/>
      <c r="I1" s="106"/>
    </row>
    <row r="2" spans="1:34" x14ac:dyDescent="0.2">
      <c r="A2" s="107" t="s">
        <v>127</v>
      </c>
      <c r="B2" s="107"/>
      <c r="C2" s="107"/>
      <c r="D2" s="107"/>
      <c r="E2" s="107"/>
      <c r="F2" s="107"/>
      <c r="G2" s="107"/>
      <c r="H2" s="107"/>
      <c r="I2" s="107"/>
    </row>
    <row r="3" spans="1:34" x14ac:dyDescent="0.2">
      <c r="A3" s="23" t="s">
        <v>119</v>
      </c>
      <c r="B3" s="23"/>
      <c r="C3" s="23"/>
      <c r="D3" s="68"/>
      <c r="E3" s="29"/>
      <c r="F3" s="29"/>
      <c r="G3" s="29" t="s">
        <v>120</v>
      </c>
      <c r="H3" s="29"/>
      <c r="I3" s="29"/>
    </row>
    <row r="4" spans="1:34" s="10" customFormat="1" x14ac:dyDescent="0.2">
      <c r="A4" s="52"/>
      <c r="B4" s="52"/>
      <c r="C4" s="52"/>
      <c r="D4" s="29"/>
      <c r="E4" s="29"/>
      <c r="F4" s="29"/>
      <c r="G4" s="29"/>
      <c r="H4" s="29"/>
      <c r="I4" s="29"/>
    </row>
    <row r="5" spans="1:34" ht="25.5" x14ac:dyDescent="0.2">
      <c r="A5" s="54" t="s">
        <v>108</v>
      </c>
      <c r="B5" s="15" t="s">
        <v>19</v>
      </c>
      <c r="C5" s="10" t="s">
        <v>20</v>
      </c>
      <c r="D5" s="59" t="s">
        <v>109</v>
      </c>
      <c r="E5" s="21" t="s">
        <v>19</v>
      </c>
      <c r="F5" s="10"/>
      <c r="G5" s="58" t="s">
        <v>137</v>
      </c>
      <c r="H5" s="21" t="s">
        <v>19</v>
      </c>
      <c r="I5" s="21" t="s">
        <v>110</v>
      </c>
      <c r="AF5" s="10"/>
      <c r="AG5" s="10"/>
      <c r="AH5" s="10"/>
    </row>
    <row r="6" spans="1:34" x14ac:dyDescent="0.2">
      <c r="A6" s="55" t="s">
        <v>116</v>
      </c>
      <c r="B6" s="13">
        <v>51796.686778409501</v>
      </c>
      <c r="C6" s="10" t="s">
        <v>20</v>
      </c>
      <c r="D6" s="55" t="s">
        <v>87</v>
      </c>
      <c r="E6" s="18">
        <f>($B$6+$B$7)-$B$11</f>
        <v>37860.1549283028</v>
      </c>
      <c r="F6" s="10"/>
      <c r="G6" s="55" t="s">
        <v>33</v>
      </c>
      <c r="H6" s="56">
        <f>$B$6-($H$11+$H$14+$H$16+$H$17+$H$21+$H$23+$H$24+$H$25+$H$26+$H$27+$H$31+$H$32+$H$33+$H$34+$H$36)</f>
        <v>3767.8571451427342</v>
      </c>
      <c r="I6" s="57">
        <f t="shared" ref="I6:I36" si="0">H6/$H$37</f>
        <v>4.2894056847543965E-2</v>
      </c>
      <c r="N6" s="10" t="s">
        <v>120</v>
      </c>
      <c r="AF6" s="10"/>
      <c r="AG6" s="10"/>
      <c r="AH6" s="10"/>
    </row>
    <row r="7" spans="1:34" x14ac:dyDescent="0.2">
      <c r="A7" s="55" t="s">
        <v>113</v>
      </c>
      <c r="B7" s="13">
        <v>58492.577488151299</v>
      </c>
      <c r="C7" s="10" t="s">
        <v>20</v>
      </c>
      <c r="D7" s="55" t="s">
        <v>88</v>
      </c>
      <c r="E7" s="18">
        <f>($B$7+$B$8)-$B$14</f>
        <v>43126.075757658997</v>
      </c>
      <c r="F7" s="10"/>
      <c r="G7" s="55" t="s">
        <v>34</v>
      </c>
      <c r="H7" s="56">
        <f>$B$7-($H$11+$H$12+$H$15+$H$18+$H$21+$H$22+$H$24+$H$25+$H$28+$H$29+$H$31+$H$32+$H$33+$H$35+$H$36)</f>
        <v>5016.2435486539107</v>
      </c>
      <c r="I7" s="57">
        <f t="shared" si="0"/>
        <v>5.7105943152453452E-2</v>
      </c>
      <c r="AF7" s="10"/>
      <c r="AG7" s="10"/>
      <c r="AH7" s="10"/>
    </row>
    <row r="8" spans="1:34" x14ac:dyDescent="0.2">
      <c r="A8" s="55" t="s">
        <v>114</v>
      </c>
      <c r="B8" s="13">
        <v>61193.631706657303</v>
      </c>
      <c r="C8" s="10" t="s">
        <v>20</v>
      </c>
      <c r="D8" s="55" t="s">
        <v>89</v>
      </c>
      <c r="E8" s="56">
        <f>($B$8+$B$9)-$B$18</f>
        <v>21154.475055862204</v>
      </c>
      <c r="F8" s="10"/>
      <c r="G8" s="55" t="s">
        <v>35</v>
      </c>
      <c r="H8" s="56">
        <f>$B$8-($H$12+$H$13+$H$16+$H$19+$H$21+$H$22+$H$23+$H$26+$H$28+$H$30+$H$31+$H$32+$H$34+$H$35+$H$36)</f>
        <v>6650.4948405231553</v>
      </c>
      <c r="I8" s="57">
        <f t="shared" si="0"/>
        <v>7.5710594315244822E-2</v>
      </c>
      <c r="AF8" s="10"/>
      <c r="AG8" s="10"/>
      <c r="AH8" s="10"/>
    </row>
    <row r="9" spans="1:34" x14ac:dyDescent="0.2">
      <c r="A9" s="55" t="s">
        <v>115</v>
      </c>
      <c r="B9" s="13">
        <v>30642.211722547301</v>
      </c>
      <c r="C9" s="10" t="s">
        <v>20</v>
      </c>
      <c r="D9" s="55" t="s">
        <v>90</v>
      </c>
      <c r="E9" s="18">
        <f>($B$6+$B$9)-$B$12</f>
        <v>18816.587791104997</v>
      </c>
      <c r="F9" s="10"/>
      <c r="G9" s="55" t="s">
        <v>42</v>
      </c>
      <c r="H9" s="56">
        <f>$B$9-($H$13+$H$14+$H$15+$H$20+$H$22+$H$23+$H$24+$H$27+$H$29+$H$30+$H$31+$H$33+$H$34+$H$35+$H$36)</f>
        <v>2451.3769378037578</v>
      </c>
      <c r="I9" s="57">
        <f t="shared" si="0"/>
        <v>2.7906976744185814E-2</v>
      </c>
      <c r="AF9" s="10"/>
      <c r="AG9" s="10"/>
      <c r="AH9" s="10"/>
    </row>
    <row r="10" spans="1:34" x14ac:dyDescent="0.2">
      <c r="A10" s="55" t="s">
        <v>117</v>
      </c>
      <c r="B10" s="13">
        <v>16682.9819378313</v>
      </c>
      <c r="C10" s="10" t="s">
        <v>20</v>
      </c>
      <c r="D10" s="55" t="s">
        <v>91</v>
      </c>
      <c r="E10" s="18">
        <f>($B$7+$B$9)-$B$15</f>
        <v>21608.433748048192</v>
      </c>
      <c r="F10" s="10"/>
      <c r="G10" s="55" t="s">
        <v>55</v>
      </c>
      <c r="H10" s="56">
        <f>$B$10-($H$17+$H$18+$H$19+$H$20+$H$25+$H$26+$H$27+$H$28+$H$29+$H$30+$H$32+$H$33+$H$34+$H$35+$H$36)</f>
        <v>2428.6790031944802</v>
      </c>
      <c r="I10" s="57">
        <f t="shared" si="0"/>
        <v>2.7648578811369465E-2</v>
      </c>
      <c r="AF10" s="10"/>
      <c r="AG10" s="10"/>
      <c r="AH10" s="10"/>
    </row>
    <row r="11" spans="1:34" x14ac:dyDescent="0.2">
      <c r="A11" s="55" t="s">
        <v>21</v>
      </c>
      <c r="B11" s="13">
        <v>72429.109338258</v>
      </c>
      <c r="C11" s="10" t="s">
        <v>20</v>
      </c>
      <c r="D11" s="55" t="s">
        <v>92</v>
      </c>
      <c r="E11" s="18">
        <f>($B$6+$B$8)-$B$17</f>
        <v>38654.582639628105</v>
      </c>
      <c r="F11" s="10"/>
      <c r="G11" s="55" t="s">
        <v>37</v>
      </c>
      <c r="H11" s="56">
        <f>$E$6-($H$21+$H$24+$H$25+$H$31+$H$32+$H$33+$H$36)</f>
        <v>3495.4819298314833</v>
      </c>
      <c r="I11" s="57">
        <f t="shared" si="0"/>
        <v>3.9793281653748708E-2</v>
      </c>
      <c r="AF11" s="10"/>
      <c r="AG11" s="10"/>
      <c r="AH11" s="10"/>
    </row>
    <row r="12" spans="1:34" x14ac:dyDescent="0.2">
      <c r="A12" s="55" t="s">
        <v>24</v>
      </c>
      <c r="B12" s="13">
        <v>63622.310709851801</v>
      </c>
      <c r="C12" s="10" t="s">
        <v>20</v>
      </c>
      <c r="D12" s="55" t="s">
        <v>93</v>
      </c>
      <c r="E12" s="18">
        <f>($B$6+$B$10)-$B$13</f>
        <v>8716.0068899690086</v>
      </c>
      <c r="F12" s="10"/>
      <c r="G12" s="55" t="s">
        <v>38</v>
      </c>
      <c r="H12" s="56">
        <f>$E$7-($H$21+$H$22+$H$28+$H$31+$H$32+$H$35+$H$36)</f>
        <v>6695.8907097418632</v>
      </c>
      <c r="I12" s="57">
        <f t="shared" si="0"/>
        <v>7.6227390180879248E-2</v>
      </c>
      <c r="AF12" s="10"/>
      <c r="AG12" s="10"/>
      <c r="AH12" s="10"/>
    </row>
    <row r="13" spans="1:34" x14ac:dyDescent="0.2">
      <c r="A13" s="55" t="s">
        <v>72</v>
      </c>
      <c r="B13" s="13">
        <v>59763.661826271797</v>
      </c>
      <c r="C13" s="10" t="s">
        <v>20</v>
      </c>
      <c r="D13" s="55" t="s">
        <v>94</v>
      </c>
      <c r="E13" s="18">
        <f>($B$7+$B$10)-$B$16</f>
        <v>9669.3201435593</v>
      </c>
      <c r="F13" s="10"/>
      <c r="G13" s="55" t="s">
        <v>47</v>
      </c>
      <c r="H13" s="56">
        <f>$E$8-($H$22+$H$23+$H$30+$H$31+$H$34+$H$35+$H$36)</f>
        <v>1679.6471610878216</v>
      </c>
      <c r="I13" s="57">
        <f t="shared" si="0"/>
        <v>1.9121447028424315E-2</v>
      </c>
      <c r="AF13" s="10"/>
      <c r="AG13" s="10"/>
      <c r="AH13" s="10"/>
    </row>
    <row r="14" spans="1:34" x14ac:dyDescent="0.2">
      <c r="A14" s="55" t="s">
        <v>22</v>
      </c>
      <c r="B14" s="13">
        <v>76560.133437149605</v>
      </c>
      <c r="C14" s="10" t="s">
        <v>20</v>
      </c>
      <c r="D14" s="55" t="s">
        <v>95</v>
      </c>
      <c r="E14" s="18">
        <f>($B$8+$B$10)-$B$19</f>
        <v>10214.070574182406</v>
      </c>
      <c r="F14" s="10"/>
      <c r="G14" s="55" t="s">
        <v>44</v>
      </c>
      <c r="H14" s="56">
        <f>$E$9-($H$23+$H$24+$H$27+$H$31+$H$33+$H$34+$H$36)</f>
        <v>1134.8967304647595</v>
      </c>
      <c r="I14" s="57">
        <f t="shared" si="0"/>
        <v>1.2919896640827412E-2</v>
      </c>
      <c r="AF14" s="10"/>
      <c r="AG14" s="10"/>
      <c r="AH14" s="10"/>
    </row>
    <row r="15" spans="1:34" x14ac:dyDescent="0.2">
      <c r="A15" s="55" t="s">
        <v>25</v>
      </c>
      <c r="B15" s="13">
        <v>67526.355462650405</v>
      </c>
      <c r="C15" s="10" t="s">
        <v>20</v>
      </c>
      <c r="D15" s="55" t="s">
        <v>96</v>
      </c>
      <c r="E15" s="18">
        <f>($B$9+$B$10)-$B$20</f>
        <v>5402.1084370121025</v>
      </c>
      <c r="F15" s="10"/>
      <c r="G15" s="55" t="s">
        <v>43</v>
      </c>
      <c r="H15" s="56">
        <f>$E$10-($H$22+$H$24+$H$29+$H$31+$H$33+$H$35+$H$36)</f>
        <v>1861.2306379621659</v>
      </c>
      <c r="I15" s="57">
        <f t="shared" si="0"/>
        <v>2.1188630490956505E-2</v>
      </c>
      <c r="AF15" s="10"/>
      <c r="AG15" s="10"/>
      <c r="AH15" s="10"/>
    </row>
    <row r="16" spans="1:34" x14ac:dyDescent="0.2">
      <c r="A16" s="55" t="s">
        <v>73</v>
      </c>
      <c r="B16" s="13">
        <v>65506.239282423303</v>
      </c>
      <c r="C16" s="10" t="s">
        <v>20</v>
      </c>
      <c r="D16" s="55" t="s">
        <v>36</v>
      </c>
      <c r="E16" s="18">
        <f>($E$6+$E$7+$E$11)-(($B$6+$B$7+$B$8)-$B$21)</f>
        <v>30687.607591765787</v>
      </c>
      <c r="F16" s="10"/>
      <c r="G16" s="55" t="s">
        <v>39</v>
      </c>
      <c r="H16" s="56">
        <f>$E$11-($H$21+$H$23+$H$26+$H$31+$H$32+$H$34+$H$36)</f>
        <v>4721.1703987333385</v>
      </c>
      <c r="I16" s="57">
        <f t="shared" si="0"/>
        <v>5.3746770025841342E-2</v>
      </c>
      <c r="AF16" s="10"/>
      <c r="AG16" s="10"/>
      <c r="AH16" s="10"/>
    </row>
    <row r="17" spans="1:34" x14ac:dyDescent="0.2">
      <c r="A17" s="55" t="s">
        <v>23</v>
      </c>
      <c r="B17" s="13">
        <v>74335.735845438699</v>
      </c>
      <c r="C17" s="10" t="s">
        <v>20</v>
      </c>
      <c r="D17" s="55" t="s">
        <v>48</v>
      </c>
      <c r="E17" s="18">
        <f>($E$7+$E$8+$E$10)-(($B$7+$B$8+$B$9)-$B$27)</f>
        <v>16478.700526347602</v>
      </c>
      <c r="F17" s="10"/>
      <c r="G17" s="55" t="s">
        <v>56</v>
      </c>
      <c r="H17" s="56">
        <f>$E$12-($H$25+$H$26+$H$27+$H$32+$H$33+$H$34+$H$36)</f>
        <v>726.33390749741375</v>
      </c>
      <c r="I17" s="57">
        <f t="shared" si="0"/>
        <v>8.2687338501291757E-3</v>
      </c>
      <c r="AF17" s="10"/>
      <c r="AG17" s="10"/>
      <c r="AH17" s="10"/>
    </row>
    <row r="18" spans="1:34" x14ac:dyDescent="0.2">
      <c r="A18" s="55" t="s">
        <v>26</v>
      </c>
      <c r="B18" s="13">
        <v>70681.368373342397</v>
      </c>
      <c r="C18" s="10" t="s">
        <v>20</v>
      </c>
      <c r="D18" s="55" t="s">
        <v>97</v>
      </c>
      <c r="E18" s="56">
        <f>($E$8+$E$9+$E$11)-(($B$8+$B$9+$B$6)-$B$24)</f>
        <v>14503.980215339019</v>
      </c>
      <c r="F18" s="10"/>
      <c r="G18" s="55" t="s">
        <v>57</v>
      </c>
      <c r="H18" s="56">
        <f>$E$13-($H$25+$H$28+$H$29+$H$32+$H$33+$H$35+$H$36)</f>
        <v>885.21944976253144</v>
      </c>
      <c r="I18" s="57">
        <f t="shared" si="0"/>
        <v>1.0077519379845598E-2</v>
      </c>
      <c r="AF18" s="10"/>
      <c r="AG18" s="10"/>
      <c r="AH18" s="10"/>
    </row>
    <row r="19" spans="1:34" x14ac:dyDescent="0.2">
      <c r="A19" s="55" t="s">
        <v>74</v>
      </c>
      <c r="B19" s="13">
        <v>67662.543070306201</v>
      </c>
      <c r="C19" s="10" t="s">
        <v>20</v>
      </c>
      <c r="D19" s="55" t="s">
        <v>45</v>
      </c>
      <c r="E19" s="56">
        <f>($E$6+$E$9+$E$10)-(($B$6+$B$7+$B$9)-$B$22)</f>
        <v>14889.845103697095</v>
      </c>
      <c r="F19" s="10"/>
      <c r="G19" s="55" t="s">
        <v>58</v>
      </c>
      <c r="H19" s="56">
        <f>$E$14-($H$26+$H$28+$H$30+$H$32+$H$34+$H$35+$H$36)</f>
        <v>1225.6884689018989</v>
      </c>
      <c r="I19" s="57">
        <f t="shared" si="0"/>
        <v>1.3953488372093134E-2</v>
      </c>
      <c r="AF19" s="10"/>
      <c r="AG19" s="10"/>
      <c r="AH19" s="10"/>
    </row>
    <row r="20" spans="1:34" x14ac:dyDescent="0.2">
      <c r="A20" s="55" t="s">
        <v>75</v>
      </c>
      <c r="B20" s="13">
        <v>41923.085223366499</v>
      </c>
      <c r="C20" s="10" t="s">
        <v>20</v>
      </c>
      <c r="D20" s="55" t="s">
        <v>98</v>
      </c>
      <c r="E20" s="56">
        <f>($E$6+$E$12+$E$13)-(($B$6+$B$7+$B$10)-$B$23)</f>
        <v>6332.7237559930145</v>
      </c>
      <c r="F20" s="10"/>
      <c r="G20" s="55" t="s">
        <v>59</v>
      </c>
      <c r="H20" s="56">
        <f>$E$15-($H$27+$H$29+$H$30+$H$33+$H$34+$H$35+$H$36)</f>
        <v>431.26075757651415</v>
      </c>
      <c r="I20" s="57">
        <f t="shared" si="0"/>
        <v>4.9095607235133416E-3</v>
      </c>
      <c r="AF20" s="10"/>
      <c r="AG20" s="10"/>
      <c r="AH20" s="10"/>
    </row>
    <row r="21" spans="1:34" x14ac:dyDescent="0.2">
      <c r="A21" s="55" t="s">
        <v>27</v>
      </c>
      <c r="B21" s="13">
        <v>82529.690239393996</v>
      </c>
      <c r="C21" s="10" t="s">
        <v>20</v>
      </c>
      <c r="D21" s="55" t="s">
        <v>99</v>
      </c>
      <c r="E21" s="56">
        <f>($E$11+$E$12+$E$14)-(($B$6+$B$8+$B$10)-$B$26)</f>
        <v>6423.5154944303213</v>
      </c>
      <c r="F21" s="10"/>
      <c r="G21" s="55" t="s">
        <v>51</v>
      </c>
      <c r="H21" s="56">
        <f>$E$16-($H$31+$H$32+$H$36)</f>
        <v>15570.783141975757</v>
      </c>
      <c r="I21" s="57">
        <f t="shared" si="0"/>
        <v>0.17726098191214362</v>
      </c>
      <c r="AF21" s="10"/>
      <c r="AG21" s="10"/>
      <c r="AH21" s="10"/>
    </row>
    <row r="22" spans="1:34" x14ac:dyDescent="0.2">
      <c r="A22" s="55" t="s">
        <v>28</v>
      </c>
      <c r="B22" s="13">
        <v>77536.144625349203</v>
      </c>
      <c r="C22" s="10" t="s">
        <v>20</v>
      </c>
      <c r="D22" s="55" t="s">
        <v>100</v>
      </c>
      <c r="E22" s="56">
        <f>($E$9+$E$12+$E$15)-(($B$6+$B$9+$B$10)-$B$25)</f>
        <v>3291.2005183478177</v>
      </c>
      <c r="F22" s="10"/>
      <c r="G22" s="55" t="s">
        <v>52</v>
      </c>
      <c r="H22" s="56">
        <f>$E$17-($H$31+$H$35+$H$36)</f>
        <v>3722.4612759242737</v>
      </c>
      <c r="I22" s="57">
        <f t="shared" si="0"/>
        <v>4.237726098191235E-2</v>
      </c>
      <c r="AF22" s="10"/>
      <c r="AG22" s="10"/>
      <c r="AH22" s="10"/>
    </row>
    <row r="23" spans="1:34" x14ac:dyDescent="0.2">
      <c r="A23" s="55" t="s">
        <v>76</v>
      </c>
      <c r="B23" s="13">
        <v>77059.487998554003</v>
      </c>
      <c r="C23" s="10" t="s">
        <v>20</v>
      </c>
      <c r="D23" s="55" t="s">
        <v>101</v>
      </c>
      <c r="E23" s="56">
        <f>($E$7+$E$14+$E$13)-(($B$7+$B$8+$B$10)-$B$29)</f>
        <v>7127.1514673182901</v>
      </c>
      <c r="F23" s="10"/>
      <c r="G23" s="55" t="s">
        <v>53</v>
      </c>
      <c r="H23" s="56">
        <f>$E$18-($H$31+$H$34+$H$36)</f>
        <v>1929.324441789875</v>
      </c>
      <c r="I23" s="57">
        <f t="shared" si="0"/>
        <v>2.1963824289404139E-2</v>
      </c>
      <c r="AF23" s="10"/>
      <c r="AG23" s="10"/>
      <c r="AH23" s="10"/>
    </row>
    <row r="24" spans="1:34" x14ac:dyDescent="0.2">
      <c r="A24" s="55" t="s">
        <v>30</v>
      </c>
      <c r="B24" s="13">
        <v>79510.864936357801</v>
      </c>
      <c r="C24" s="10" t="s">
        <v>20</v>
      </c>
      <c r="D24" s="55" t="s">
        <v>102</v>
      </c>
      <c r="E24" s="56">
        <f>($E$10+$E$13+$E$15)-(($B$7+$B$9+$B$10)-$B$28)</f>
        <v>3563.5757336592069</v>
      </c>
      <c r="F24" s="10"/>
      <c r="G24" s="55" t="s">
        <v>54</v>
      </c>
      <c r="H24" s="56">
        <f>$E$19-($H$31+$H$33+$H$36)</f>
        <v>2451.3769378037323</v>
      </c>
      <c r="I24" s="57">
        <f t="shared" si="0"/>
        <v>2.7906976744185522E-2</v>
      </c>
      <c r="AF24" s="10"/>
      <c r="AG24" s="10"/>
      <c r="AH24" s="10"/>
    </row>
    <row r="25" spans="1:34" x14ac:dyDescent="0.2">
      <c r="A25" s="55" t="s">
        <v>77</v>
      </c>
      <c r="B25" s="13">
        <v>69478.377839049805</v>
      </c>
      <c r="C25" s="10" t="s">
        <v>20</v>
      </c>
      <c r="D25" s="55" t="s">
        <v>103</v>
      </c>
      <c r="E25" s="56">
        <f>($E$8+$E$15+$E$14)-(($B$8+$B$9+$B$10)-$B$30)</f>
        <v>3813.2530143614204</v>
      </c>
      <c r="F25" s="10"/>
      <c r="G25" s="55" t="s">
        <v>60</v>
      </c>
      <c r="H25" s="56">
        <f>$E$20-($H$32+$H$33+$H$36)</f>
        <v>839.8235805437871</v>
      </c>
      <c r="I25" s="57">
        <f t="shared" si="0"/>
        <v>9.5607235142107488E-3</v>
      </c>
      <c r="AF25" s="10"/>
      <c r="AG25" s="10"/>
      <c r="AH25" s="10"/>
    </row>
    <row r="26" spans="1:34" x14ac:dyDescent="0.2">
      <c r="A26" s="55" t="s">
        <v>78</v>
      </c>
      <c r="B26" s="13">
        <v>78512.155813548903</v>
      </c>
      <c r="C26" s="10" t="s">
        <v>20</v>
      </c>
      <c r="D26" s="55" t="s">
        <v>50</v>
      </c>
      <c r="E26" s="56">
        <f>($E$16+$E$17+$E$18+$E$19)-(($E$6+$E$7+$E$8+$E$9+$E$10+$E$11)-(($B$6+$B$7+$B$8+$B$9)-$B$31))</f>
        <v>12052.603277535352</v>
      </c>
      <c r="F26" s="10"/>
      <c r="G26" s="55" t="s">
        <v>61</v>
      </c>
      <c r="H26" s="56">
        <f>$E$21-($H$32+$H$34+$H$36)</f>
        <v>794.42771132531198</v>
      </c>
      <c r="I26" s="57">
        <f t="shared" si="0"/>
        <v>9.0439276485789651E-3</v>
      </c>
      <c r="AF26" s="10"/>
      <c r="AG26" s="10"/>
      <c r="AH26" s="10"/>
    </row>
    <row r="27" spans="1:34" x14ac:dyDescent="0.2">
      <c r="A27" s="55" t="s">
        <v>29</v>
      </c>
      <c r="B27" s="13">
        <v>80918.136882134102</v>
      </c>
      <c r="C27" s="10" t="s">
        <v>20</v>
      </c>
      <c r="D27" s="55" t="s">
        <v>104</v>
      </c>
      <c r="E27" s="56">
        <f>($E$16+$E$20+$E$21+$E$23)-(($E$6+$E$7+$E$11+$E$12+$E$14+$E$13)-(($B$6+$B$7+$B$8+$B$10)-$B$32))</f>
        <v>5107.0352870912175</v>
      </c>
      <c r="F27" s="10"/>
      <c r="G27" s="55" t="s">
        <v>62</v>
      </c>
      <c r="H27" s="56">
        <f>$E$22-($H$33+$H$34+$H$36)</f>
        <v>340.46901913947659</v>
      </c>
      <c r="I27" s="57">
        <f t="shared" si="0"/>
        <v>3.8759689922487784E-3</v>
      </c>
      <c r="AF27" s="10"/>
      <c r="AG27" s="10"/>
      <c r="AH27" s="10"/>
    </row>
    <row r="28" spans="1:34" x14ac:dyDescent="0.2">
      <c r="A28" s="55" t="s">
        <v>79</v>
      </c>
      <c r="B28" s="13">
        <v>72701.484553569506</v>
      </c>
      <c r="C28" s="10" t="s">
        <v>20</v>
      </c>
      <c r="D28" s="55" t="s">
        <v>105</v>
      </c>
      <c r="E28" s="56">
        <f>($E$19+$E$20+$E$22+$E$24)-(($E$6+$E$9+$E$10+$E$12+$E$13+$E$15)-(($B$6+$B$7+$B$9+$B$10)-$B$33))</f>
        <v>2428.6790031945493</v>
      </c>
      <c r="F28" s="10"/>
      <c r="G28" s="55" t="s">
        <v>63</v>
      </c>
      <c r="H28" s="56">
        <f>$E$23-($H$32+$H$35+$H$36)</f>
        <v>1316.4802073390965</v>
      </c>
      <c r="I28" s="57">
        <f t="shared" si="0"/>
        <v>1.498708010335952E-2</v>
      </c>
      <c r="AF28" s="10"/>
      <c r="AG28" s="10"/>
      <c r="AH28" s="10"/>
    </row>
    <row r="29" spans="1:34" x14ac:dyDescent="0.2">
      <c r="A29" s="55" t="s">
        <v>80</v>
      </c>
      <c r="B29" s="13">
        <v>80486.876124557501</v>
      </c>
      <c r="C29" s="10" t="s">
        <v>20</v>
      </c>
      <c r="D29" s="55" t="s">
        <v>106</v>
      </c>
      <c r="E29" s="56">
        <f>($E$18+$E$21+$E$22+$E$25)-(($E$8+$E$9+$E$11+$E$12+$E$14+$E$15)-(($B$6+$B$8+$B$9+$B$10)-$B$34))</f>
        <v>2564.8666108503312</v>
      </c>
      <c r="F29" s="10"/>
      <c r="G29" s="55" t="s">
        <v>65</v>
      </c>
      <c r="H29" s="56">
        <f>$E$24-($H$33+$H$35+$H$36)</f>
        <v>431.2607575766815</v>
      </c>
      <c r="I29" s="57">
        <f t="shared" si="0"/>
        <v>4.9095607235152463E-3</v>
      </c>
      <c r="AF29" s="10"/>
      <c r="AG29" s="10"/>
      <c r="AH29" s="10"/>
    </row>
    <row r="30" spans="1:34" x14ac:dyDescent="0.2">
      <c r="A30" s="55" t="s">
        <v>81</v>
      </c>
      <c r="B30" s="13">
        <v>75561.424314340606</v>
      </c>
      <c r="C30" s="10" t="s">
        <v>20</v>
      </c>
      <c r="D30" s="55" t="s">
        <v>107</v>
      </c>
      <c r="E30" s="56">
        <f>($E$17+$E$23+$E$24+$E$25)-(($E$7+$E$8+$E$10+$E$13+$E$14+$E$15)-(($B$7+$B$8+$B$9+$B$10)-$B$35))</f>
        <v>2746.4500877245155</v>
      </c>
      <c r="F30" s="10"/>
      <c r="G30" s="55" t="s">
        <v>64</v>
      </c>
      <c r="H30" s="18">
        <f>$E$25-($H$34+$H$35+$H$36)</f>
        <v>544.75043062311306</v>
      </c>
      <c r="I30" s="57">
        <f t="shared" si="0"/>
        <v>6.2015503875974829E-3</v>
      </c>
      <c r="AF30" s="10"/>
      <c r="AG30" s="10"/>
      <c r="AH30" s="10"/>
    </row>
    <row r="31" spans="1:34" x14ac:dyDescent="0.2">
      <c r="A31" s="55" t="s">
        <v>31</v>
      </c>
      <c r="B31" s="13">
        <v>85412.327934774294</v>
      </c>
      <c r="C31" s="10" t="s">
        <v>20</v>
      </c>
      <c r="D31" s="10"/>
      <c r="E31" s="10"/>
      <c r="F31" s="10"/>
      <c r="G31" s="55" t="s">
        <v>66</v>
      </c>
      <c r="H31" s="18">
        <f>$E$26-$H$36</f>
        <v>10009.789162698813</v>
      </c>
      <c r="I31" s="57">
        <f t="shared" si="0"/>
        <v>0.11395348837209361</v>
      </c>
      <c r="AF31" s="10"/>
      <c r="AG31" s="10"/>
      <c r="AH31" s="10"/>
    </row>
    <row r="32" spans="1:34" x14ac:dyDescent="0.2">
      <c r="A32" s="55" t="s">
        <v>82</v>
      </c>
      <c r="B32" s="13">
        <v>85389.630000164994</v>
      </c>
      <c r="C32" s="10"/>
      <c r="D32" s="10"/>
      <c r="E32" s="10"/>
      <c r="F32" s="10"/>
      <c r="G32" s="55" t="s">
        <v>67</v>
      </c>
      <c r="H32" s="18">
        <f>$E$27-$H$36</f>
        <v>3064.2211722546781</v>
      </c>
      <c r="I32" s="57">
        <f t="shared" si="0"/>
        <v>3.4883720930232051E-2</v>
      </c>
      <c r="J32" s="83"/>
      <c r="AF32" s="10"/>
      <c r="AG32" s="10"/>
      <c r="AH32" s="10"/>
    </row>
    <row r="33" spans="1:34" x14ac:dyDescent="0.2">
      <c r="A33" s="55" t="s">
        <v>83</v>
      </c>
      <c r="B33" s="13">
        <v>81190.512097445593</v>
      </c>
      <c r="C33" s="10"/>
      <c r="D33" s="10"/>
      <c r="E33" s="10"/>
      <c r="F33" s="10"/>
      <c r="G33" s="55" t="s">
        <v>68</v>
      </c>
      <c r="H33" s="18">
        <f>$E$28-$H$36</f>
        <v>385.86488835800992</v>
      </c>
      <c r="I33" s="57">
        <f t="shared" si="0"/>
        <v>4.3927648578812256E-3</v>
      </c>
      <c r="J33" s="82"/>
      <c r="AF33" s="10"/>
      <c r="AG33" s="10"/>
      <c r="AH33" s="10"/>
    </row>
    <row r="34" spans="1:34" x14ac:dyDescent="0.2">
      <c r="A34" s="55" t="s">
        <v>85</v>
      </c>
      <c r="B34" s="13">
        <v>82824.763389314801</v>
      </c>
      <c r="C34" s="10"/>
      <c r="D34" s="10"/>
      <c r="E34" s="10"/>
      <c r="F34" s="10"/>
      <c r="G34" s="55" t="s">
        <v>69</v>
      </c>
      <c r="H34" s="18">
        <f>$E$29-$H$36</f>
        <v>522.05249601379182</v>
      </c>
      <c r="I34" s="57">
        <f t="shared" si="0"/>
        <v>5.9431524547806378E-3</v>
      </c>
      <c r="J34" s="82"/>
      <c r="AF34" s="10"/>
      <c r="AG34" s="10"/>
      <c r="AH34" s="10"/>
    </row>
    <row r="35" spans="1:34" x14ac:dyDescent="0.2">
      <c r="A35" s="55" t="s">
        <v>84</v>
      </c>
      <c r="B35" s="13">
        <v>84073.149792826007</v>
      </c>
      <c r="C35" s="10"/>
      <c r="D35" s="10"/>
      <c r="E35" s="10"/>
      <c r="F35" s="10"/>
      <c r="G35" s="55" t="s">
        <v>70</v>
      </c>
      <c r="H35" s="18">
        <f>$E$30-$H$36</f>
        <v>703.6359728879761</v>
      </c>
      <c r="I35" s="57">
        <f t="shared" si="0"/>
        <v>8.0103359173110053E-3</v>
      </c>
      <c r="J35" s="82"/>
      <c r="AF35" s="10"/>
      <c r="AG35" s="10"/>
      <c r="AH35" s="10"/>
    </row>
    <row r="36" spans="1:34" x14ac:dyDescent="0.2">
      <c r="A36" s="55" t="s">
        <v>86</v>
      </c>
      <c r="B36" s="13">
        <v>87841.006937968807</v>
      </c>
      <c r="C36" s="10"/>
      <c r="D36" s="10"/>
      <c r="E36" s="10"/>
      <c r="F36" s="10"/>
      <c r="G36" s="55" t="s">
        <v>71</v>
      </c>
      <c r="H36" s="56">
        <f>SUM($E$26:$E$30)-((SUM($E$16:$E$25))-((SUM($E$6:$E$15))-((SUM($B$6:$B$10))-$B$36)))</f>
        <v>2042.8141148365394</v>
      </c>
      <c r="I36" s="57">
        <f t="shared" si="0"/>
        <v>2.3255813953489027E-2</v>
      </c>
      <c r="J36" s="82"/>
      <c r="AF36" s="10"/>
      <c r="AG36" s="10"/>
      <c r="AH36" s="10"/>
    </row>
    <row r="37" spans="1:34" x14ac:dyDescent="0.2">
      <c r="A37" s="10" t="s">
        <v>20</v>
      </c>
      <c r="B37" s="10" t="s">
        <v>20</v>
      </c>
      <c r="C37" s="10"/>
      <c r="D37" s="10"/>
      <c r="E37" s="10"/>
      <c r="F37" s="10"/>
      <c r="G37" s="62" t="s">
        <v>125</v>
      </c>
      <c r="H37" s="63">
        <f>SUM(H6:H36)</f>
        <v>87841.006937968719</v>
      </c>
      <c r="I37" s="67">
        <f>SUM(I6:I36)</f>
        <v>1.0000000000000002</v>
      </c>
      <c r="AF37" s="10"/>
      <c r="AG37" s="10"/>
      <c r="AH37" s="10"/>
    </row>
    <row r="38" spans="1:34" x14ac:dyDescent="0.2">
      <c r="A38" s="99" t="s">
        <v>131</v>
      </c>
      <c r="B38" s="100"/>
      <c r="C38" s="100"/>
      <c r="D38" s="101"/>
      <c r="E38" s="10"/>
      <c r="F38" s="10"/>
      <c r="G38" s="10"/>
      <c r="H38" s="10"/>
      <c r="I38" s="10"/>
    </row>
    <row r="39" spans="1:34" x14ac:dyDescent="0.2">
      <c r="A39" s="84" t="s">
        <v>132</v>
      </c>
      <c r="B39" s="102"/>
      <c r="C39" s="102"/>
      <c r="D39" s="102"/>
      <c r="E39" s="10"/>
      <c r="G39" s="10"/>
      <c r="H39" s="10"/>
      <c r="I39" s="10"/>
    </row>
    <row r="40" spans="1:34" x14ac:dyDescent="0.2">
      <c r="A40" s="84" t="s">
        <v>133</v>
      </c>
      <c r="B40" s="103"/>
      <c r="C40" s="103"/>
      <c r="D40" s="103"/>
      <c r="E40" s="10"/>
      <c r="F40" s="10"/>
      <c r="G40" s="10"/>
      <c r="H40" s="10"/>
      <c r="I40" s="10"/>
    </row>
    <row r="41" spans="1:34" x14ac:dyDescent="0.2">
      <c r="A41" s="84" t="s">
        <v>134</v>
      </c>
      <c r="B41" s="104"/>
      <c r="C41" s="104"/>
      <c r="D41" s="104"/>
      <c r="E41" s="10"/>
      <c r="F41" s="10"/>
      <c r="G41" s="10"/>
      <c r="H41" s="10"/>
      <c r="I41" s="10"/>
    </row>
    <row r="42" spans="1:34" x14ac:dyDescent="0.2">
      <c r="A42" s="84" t="s">
        <v>135</v>
      </c>
      <c r="B42" s="105"/>
      <c r="C42" s="105"/>
      <c r="D42" s="105"/>
      <c r="E42" s="10"/>
      <c r="F42" s="10"/>
      <c r="G42" s="10"/>
      <c r="H42" s="10"/>
      <c r="I42" s="10"/>
    </row>
    <row r="43" spans="1:34" x14ac:dyDescent="0.2">
      <c r="A43" s="84" t="s">
        <v>136</v>
      </c>
      <c r="B43" s="109"/>
      <c r="C43" s="109"/>
      <c r="D43" s="109"/>
      <c r="E43" s="10"/>
      <c r="F43" s="10"/>
      <c r="G43" s="10"/>
      <c r="H43" s="10"/>
      <c r="I43" s="10"/>
    </row>
    <row r="44" spans="1:34" x14ac:dyDescent="0.2">
      <c r="A44" s="89" t="s">
        <v>124</v>
      </c>
      <c r="B44" s="89"/>
      <c r="C44" s="89"/>
      <c r="D44" s="89"/>
      <c r="E44" s="89"/>
      <c r="F44" s="89"/>
      <c r="G44" s="89"/>
      <c r="H44" s="89"/>
      <c r="I44" s="89"/>
    </row>
    <row r="45" spans="1:34" x14ac:dyDescent="0.2">
      <c r="A45" s="98" t="s">
        <v>128</v>
      </c>
      <c r="B45" s="98"/>
      <c r="C45" s="98"/>
      <c r="D45" s="98"/>
      <c r="E45" s="98"/>
      <c r="F45" s="98"/>
      <c r="G45" s="98"/>
      <c r="H45" s="98"/>
      <c r="I45" s="98"/>
    </row>
    <row r="46" spans="1:34" x14ac:dyDescent="0.2">
      <c r="A46" s="10"/>
      <c r="B46" s="10"/>
      <c r="C46" s="74"/>
      <c r="D46" s="74"/>
      <c r="E46" s="74"/>
      <c r="F46" s="10"/>
      <c r="G46" s="10"/>
      <c r="H46" s="10"/>
      <c r="I46" s="10"/>
    </row>
    <row r="47" spans="1:34" x14ac:dyDescent="0.2">
      <c r="A47" s="10"/>
      <c r="B47" s="10"/>
      <c r="C47" s="10"/>
      <c r="D47" s="10"/>
      <c r="E47" s="10"/>
      <c r="F47" s="10"/>
      <c r="G47" s="10"/>
      <c r="H47" s="10"/>
      <c r="I47" s="10"/>
    </row>
    <row r="48" spans="1:34" x14ac:dyDescent="0.2">
      <c r="A48" s="10"/>
      <c r="B48" s="10"/>
      <c r="C48" s="10"/>
      <c r="D48" s="10"/>
      <c r="E48" s="10"/>
      <c r="F48" s="10"/>
      <c r="G48" s="10"/>
      <c r="H48" s="10"/>
      <c r="I48" s="10"/>
    </row>
    <row r="49" spans="1:11" x14ac:dyDescent="0.2">
      <c r="A49" s="10"/>
      <c r="B49" s="10"/>
      <c r="C49" s="10"/>
      <c r="D49" s="10"/>
      <c r="E49" s="10"/>
      <c r="F49" s="10"/>
      <c r="G49" s="10"/>
      <c r="H49" s="10"/>
      <c r="I49" s="10"/>
    </row>
    <row r="50" spans="1:11" x14ac:dyDescent="0.2">
      <c r="A50" s="10"/>
      <c r="B50" s="10"/>
      <c r="C50" s="10"/>
      <c r="D50" s="10"/>
      <c r="E50" s="10"/>
      <c r="F50" s="10"/>
      <c r="G50" s="10"/>
      <c r="H50" s="10"/>
      <c r="I50" s="10"/>
    </row>
    <row r="51" spans="1:11" x14ac:dyDescent="0.2">
      <c r="A51" s="10"/>
      <c r="B51" s="10"/>
      <c r="C51" s="10"/>
      <c r="D51" s="10"/>
      <c r="E51" s="10"/>
      <c r="F51" s="10"/>
      <c r="G51" s="10"/>
      <c r="H51" s="10"/>
      <c r="I51" s="10"/>
    </row>
    <row r="52" spans="1:11" x14ac:dyDescent="0.2">
      <c r="A52" s="10"/>
      <c r="B52" s="10"/>
      <c r="C52" s="10"/>
      <c r="D52" s="10"/>
      <c r="E52" s="10"/>
      <c r="F52" s="10"/>
      <c r="G52" s="10"/>
      <c r="H52" s="10"/>
      <c r="I52" s="10"/>
    </row>
    <row r="53" spans="1:11" x14ac:dyDescent="0.2">
      <c r="A53" s="10"/>
      <c r="B53" s="10"/>
      <c r="C53" s="10"/>
      <c r="D53" s="10"/>
      <c r="E53" s="10"/>
      <c r="F53" s="10"/>
      <c r="G53" s="10"/>
      <c r="H53" s="10"/>
      <c r="I53" s="10"/>
      <c r="K53" s="34" t="s">
        <v>120</v>
      </c>
    </row>
    <row r="54" spans="1:11" x14ac:dyDescent="0.2">
      <c r="A54" s="10"/>
      <c r="B54" s="10"/>
      <c r="C54" s="10"/>
      <c r="D54" s="10"/>
      <c r="E54" s="10"/>
      <c r="F54" s="10"/>
      <c r="G54" s="10"/>
      <c r="H54" s="10"/>
      <c r="I54" s="10"/>
    </row>
    <row r="55" spans="1:11" x14ac:dyDescent="0.2">
      <c r="A55" s="10"/>
      <c r="B55" s="10"/>
      <c r="C55" s="10"/>
      <c r="D55" s="10"/>
      <c r="E55" s="10"/>
      <c r="F55" s="10"/>
      <c r="G55" s="10"/>
      <c r="H55" s="10"/>
      <c r="I55" s="10"/>
    </row>
    <row r="56" spans="1:11" x14ac:dyDescent="0.2">
      <c r="A56" s="10"/>
      <c r="B56" s="10"/>
      <c r="C56" s="10"/>
      <c r="D56" s="10"/>
      <c r="E56" s="10"/>
      <c r="F56" s="10"/>
      <c r="G56" s="10"/>
      <c r="H56" s="10"/>
      <c r="I56" s="10"/>
    </row>
    <row r="57" spans="1:11" x14ac:dyDescent="0.2">
      <c r="A57" s="10"/>
      <c r="B57" s="10"/>
      <c r="C57" s="10"/>
      <c r="D57" s="10"/>
      <c r="E57" s="10"/>
      <c r="F57" s="10"/>
      <c r="G57" s="10"/>
      <c r="H57" s="10"/>
      <c r="I57" s="10"/>
    </row>
    <row r="58" spans="1:11" x14ac:dyDescent="0.2">
      <c r="A58" s="10"/>
      <c r="B58" s="10"/>
      <c r="C58" s="10"/>
      <c r="D58" s="10"/>
      <c r="E58" s="10"/>
      <c r="F58" s="10"/>
      <c r="G58" s="10"/>
      <c r="H58" s="10"/>
      <c r="I58" s="10"/>
    </row>
    <row r="59" spans="1:11" x14ac:dyDescent="0.2">
      <c r="A59" s="10"/>
      <c r="B59" s="10"/>
      <c r="C59" s="10"/>
      <c r="D59" s="10"/>
      <c r="E59" s="10"/>
      <c r="F59" s="10"/>
      <c r="G59" s="10"/>
      <c r="H59" s="10"/>
      <c r="I59" s="10"/>
    </row>
    <row r="60" spans="1:11" x14ac:dyDescent="0.2">
      <c r="A60" s="10"/>
      <c r="B60" s="10"/>
      <c r="C60" s="10"/>
      <c r="D60" s="10"/>
      <c r="E60" s="10"/>
      <c r="F60" s="10"/>
      <c r="G60" s="10"/>
      <c r="H60" s="10"/>
      <c r="I60" s="10"/>
    </row>
    <row r="61" spans="1:11" x14ac:dyDescent="0.2">
      <c r="A61" s="10"/>
      <c r="B61" s="10"/>
      <c r="C61" s="10"/>
      <c r="D61" s="10"/>
      <c r="E61" s="10"/>
      <c r="F61" s="10"/>
      <c r="G61" s="10"/>
      <c r="H61" s="10"/>
      <c r="I61" s="10"/>
    </row>
    <row r="62" spans="1:11" x14ac:dyDescent="0.2">
      <c r="A62" s="10"/>
      <c r="B62" s="10"/>
      <c r="C62" s="10"/>
      <c r="D62" s="10"/>
      <c r="E62" s="10"/>
      <c r="F62" s="10"/>
      <c r="G62" s="10"/>
      <c r="H62" s="10"/>
      <c r="I62" s="10"/>
    </row>
    <row r="63" spans="1:11" x14ac:dyDescent="0.2">
      <c r="A63" s="10"/>
      <c r="B63" s="10"/>
      <c r="C63" s="10"/>
      <c r="F63" s="10"/>
      <c r="G63" s="10"/>
      <c r="H63" s="10"/>
      <c r="I63" s="10"/>
    </row>
    <row r="64" spans="1:11" x14ac:dyDescent="0.2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2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2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5.75" x14ac:dyDescent="0.25">
      <c r="A68" s="10"/>
      <c r="B68" s="10"/>
      <c r="C68" s="10"/>
      <c r="D68" s="108">
        <f>H36/H37</f>
        <v>2.3255813953489027E-2</v>
      </c>
      <c r="E68" s="108"/>
      <c r="F68" s="10"/>
      <c r="G68" s="10"/>
      <c r="H68" s="10"/>
      <c r="I68" s="10"/>
    </row>
    <row r="69" spans="1:9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2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2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2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2">
      <c r="A73" s="10"/>
      <c r="B73" s="60"/>
      <c r="C73" s="10"/>
      <c r="D73" s="10"/>
      <c r="E73" s="10"/>
      <c r="F73" s="10"/>
      <c r="G73" s="10"/>
      <c r="H73" s="10"/>
      <c r="I73" s="10"/>
    </row>
    <row r="74" spans="1:9" x14ac:dyDescent="0.2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2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2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2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2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2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2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2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2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2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2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2">
      <c r="C87" s="10"/>
      <c r="D87" s="10"/>
      <c r="E87" s="10"/>
    </row>
    <row r="100" spans="2:2" x14ac:dyDescent="0.2">
      <c r="B100" s="53"/>
    </row>
    <row r="101" spans="2:2" x14ac:dyDescent="0.2">
      <c r="B101" s="53"/>
    </row>
    <row r="102" spans="2:2" x14ac:dyDescent="0.2">
      <c r="B102" s="53"/>
    </row>
    <row r="103" spans="2:2" x14ac:dyDescent="0.2">
      <c r="B103" s="53"/>
    </row>
    <row r="104" spans="2:2" x14ac:dyDescent="0.2">
      <c r="B104" s="53"/>
    </row>
    <row r="105" spans="2:2" x14ac:dyDescent="0.2">
      <c r="B105" s="53"/>
    </row>
    <row r="106" spans="2:2" x14ac:dyDescent="0.2">
      <c r="B106" s="53"/>
    </row>
    <row r="107" spans="2:2" x14ac:dyDescent="0.2">
      <c r="B107" s="53"/>
    </row>
    <row r="108" spans="2:2" x14ac:dyDescent="0.2">
      <c r="B108" s="53"/>
    </row>
    <row r="109" spans="2:2" x14ac:dyDescent="0.2">
      <c r="B109" s="53"/>
    </row>
    <row r="110" spans="2:2" x14ac:dyDescent="0.2">
      <c r="B110" s="53"/>
    </row>
  </sheetData>
  <mergeCells count="11">
    <mergeCell ref="A1:I1"/>
    <mergeCell ref="A2:I2"/>
    <mergeCell ref="A44:I44"/>
    <mergeCell ref="A45:I45"/>
    <mergeCell ref="D68:E68"/>
    <mergeCell ref="A38:D38"/>
    <mergeCell ref="B39:D39"/>
    <mergeCell ref="B40:D40"/>
    <mergeCell ref="B41:D41"/>
    <mergeCell ref="B42:D42"/>
    <mergeCell ref="B43:D43"/>
  </mergeCells>
  <phoneticPr fontId="0" type="noConversion"/>
  <pageMargins left="0.25" right="0.25" top="0.25" bottom="0.25" header="0.5" footer="0.5"/>
  <pageSetup orientation="landscape" r:id="rId1"/>
  <headerFooter alignWithMargins="0">
    <oddFooter>&amp;K</oddFooter>
  </headerFooter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3-Way</vt:lpstr>
      <vt:lpstr>4-Way</vt:lpstr>
      <vt:lpstr>5-Way</vt:lpstr>
      <vt:lpstr>'3-Way'!Print_Area</vt:lpstr>
      <vt:lpstr>'4-Way'!Print_Area</vt:lpstr>
      <vt:lpstr>'5-Way'!Print_Area</vt:lpstr>
    </vt:vector>
  </TitlesOfParts>
  <Company>NMR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Reach &amp; Frequency 3, 4, and 5 Way Only Only Both Worksheet</dc:title>
  <dc:creator>nmr</dc:creator>
  <cp:lastModifiedBy>Omar Marrero</cp:lastModifiedBy>
  <cp:lastPrinted>2014-01-22T22:16:33Z</cp:lastPrinted>
  <dcterms:created xsi:type="dcterms:W3CDTF">2001-11-08T14:55:30Z</dcterms:created>
  <dcterms:modified xsi:type="dcterms:W3CDTF">2014-02-20T17:22:10Z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imary Contact">
    <vt:lpwstr>1766</vt:lpwstr>
  </property>
  <property fmtid="{D5CDD505-2E9C-101B-9397-08002B2CF9AE}" pid="3" name="Details">
    <vt:lpwstr>To be used with the standard NPOWER R&amp;F Duplication report output that will allow users to do additional 3, 4 or 5-way Only Only Both.</vt:lpwstr>
  </property>
  <property fmtid="{D5CDD505-2E9C-101B-9397-08002B2CF9AE}" pid="4" name="Area of Focus">
    <vt:lpwstr>Nielsen Media</vt:lpwstr>
  </property>
  <property fmtid="{D5CDD505-2E9C-101B-9397-08002B2CF9AE}" pid="5" name="Region">
    <vt:lpwstr>North America</vt:lpwstr>
  </property>
  <property fmtid="{D5CDD505-2E9C-101B-9397-08002B2CF9AE}" pid="6" name="display_urn:schemas-microsoft-com:office:office#Primary_x0020_Contact">
    <vt:lpwstr>Tyson, Jana</vt:lpwstr>
  </property>
  <property fmtid="{D5CDD505-2E9C-101B-9397-08002B2CF9AE}" pid="7" name="ContentType">
    <vt:lpwstr>Document</vt:lpwstr>
  </property>
  <property fmtid="{D5CDD505-2E9C-101B-9397-08002B2CF9AE}" pid="8" name="Topic">
    <vt:lpwstr>Npower</vt:lpwstr>
  </property>
  <property fmtid="{D5CDD505-2E9C-101B-9397-08002B2CF9AE}" pid="9" name="Freshness Date">
    <vt:lpwstr>2009-08-19T00:00:00Z</vt:lpwstr>
  </property>
  <property fmtid="{D5CDD505-2E9C-101B-9397-08002B2CF9AE}" pid="10" name="Country">
    <vt:lpwstr>19</vt:lpwstr>
  </property>
  <property fmtid="{D5CDD505-2E9C-101B-9397-08002B2CF9AE}" pid="11" name="Order">
    <vt:lpwstr>58300.0000000000</vt:lpwstr>
  </property>
  <property fmtid="{D5CDD505-2E9C-101B-9397-08002B2CF9AE}" pid="12" name="display_urn:schemas-microsoft-com:office:office#Primary_x0020_Contact0">
    <vt:lpwstr>Tyson, Jana</vt:lpwstr>
  </property>
  <property fmtid="{D5CDD505-2E9C-101B-9397-08002B2CF9AE}" pid="13" name="Primary Contact0">
    <vt:lpwstr>1194</vt:lpwstr>
  </property>
  <property fmtid="{D5CDD505-2E9C-101B-9397-08002B2CF9AE}" pid="14" name="Group">
    <vt:lpwstr>Client Ready Material</vt:lpwstr>
  </property>
  <property fmtid="{D5CDD505-2E9C-101B-9397-08002B2CF9AE}" pid="15" name="display_urn:schemas-microsoft-com:office:office#Editor">
    <vt:lpwstr>Tyson, Jana</vt:lpwstr>
  </property>
  <property fmtid="{D5CDD505-2E9C-101B-9397-08002B2CF9AE}" pid="16" name="xd_Signature">
    <vt:lpwstr/>
  </property>
  <property fmtid="{D5CDD505-2E9C-101B-9397-08002B2CF9AE}" pid="17" name="TemplateUrl">
    <vt:lpwstr/>
  </property>
  <property fmtid="{D5CDD505-2E9C-101B-9397-08002B2CF9AE}" pid="18" name="xd_ProgID">
    <vt:lpwstr/>
  </property>
  <property fmtid="{D5CDD505-2E9C-101B-9397-08002B2CF9AE}" pid="19" name="display_urn:schemas-microsoft-com:office:office#Author">
    <vt:lpwstr>Tyson, Jana</vt:lpwstr>
  </property>
  <property fmtid="{D5CDD505-2E9C-101B-9397-08002B2CF9AE}" pid="20" name="_SourceUrl">
    <vt:lpwstr/>
  </property>
</Properties>
</file>